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936" windowHeight="8412" activeTab="2"/>
  </bookViews>
  <sheets>
    <sheet name="必ずお読みください" sheetId="1" r:id="rId1"/>
    <sheet name="基準１（-H24.12.31）" sheetId="2" r:id="rId2"/>
    <sheet name="基準１（H25.1.1-）" sheetId="3" r:id="rId3"/>
    <sheet name="旅費テーブル" sheetId="4" r:id="rId4"/>
  </sheets>
  <definedNames>
    <definedName name="_xlnm.Print_Area" localSheetId="3">'旅費テーブル'!$A$1:$K$19</definedName>
  </definedNames>
  <calcPr fullCalcOnLoad="1"/>
</workbook>
</file>

<file path=xl/comments2.xml><?xml version="1.0" encoding="utf-8"?>
<comments xmlns="http://schemas.openxmlformats.org/spreadsheetml/2006/main">
  <authors>
    <author>FJ-USER</author>
  </authors>
  <commentList>
    <comment ref="B11" authorId="0">
      <text>
        <r>
          <rPr>
            <b/>
            <sz val="9"/>
            <rFont val="ＭＳ Ｐゴシック"/>
            <family val="3"/>
          </rPr>
          <t>〈案〉
右記の税抜金額がそのまま表示されるように変更いたしました。</t>
        </r>
      </text>
    </comment>
    <comment ref="H11" authorId="0">
      <text>
        <r>
          <rPr>
            <b/>
            <sz val="9"/>
            <rFont val="ＭＳ Ｐゴシック"/>
            <family val="3"/>
          </rPr>
          <t>〈案〉
行き先（H7セル）が空白の場合エラーになり以降の計算もエラーになる為、行き先が空白の場合「0円」と表示されるように変更いたしました。L8セルも同様。</t>
        </r>
      </text>
    </comment>
    <comment ref="R11" authorId="0">
      <text>
        <r>
          <rPr>
            <b/>
            <sz val="9"/>
            <rFont val="ＭＳ Ｐゴシック"/>
            <family val="3"/>
          </rPr>
          <t>〈案〉
税込金額÷1.08＝税抜金額に変更いたしました。</t>
        </r>
      </text>
    </comment>
    <comment ref="E36" authorId="0">
      <text>
        <r>
          <rPr>
            <b/>
            <sz val="9"/>
            <rFont val="ＭＳ Ｐゴシック"/>
            <family val="3"/>
          </rPr>
          <t>税率8％に改訂</t>
        </r>
      </text>
    </comment>
  </commentList>
</comments>
</file>

<file path=xl/sharedStrings.xml><?xml version="1.0" encoding="utf-8"?>
<sst xmlns="http://schemas.openxmlformats.org/spreadsheetml/2006/main" count="326" uniqueCount="215">
  <si>
    <t xml:space="preserve">                       円</t>
  </si>
  <si>
    <t>　消費税及び地方消費税額</t>
  </si>
  <si>
    <t>　税込金額</t>
  </si>
  <si>
    <t>算　出　基　準　内　訳　実　例</t>
  </si>
  <si>
    <t>回数（人数）</t>
  </si>
  <si>
    <t>算出基準による合計金額</t>
  </si>
  <si>
    <t>☆症例数割</t>
  </si>
  <si>
    <t>☆月数割</t>
  </si>
  <si>
    <t>合計金額</t>
  </si>
  <si>
    <t>総症例数</t>
  </si>
  <si>
    <t>当該年度症例数</t>
  </si>
  <si>
    <t>総月数</t>
  </si>
  <si>
    <t>当該年度月数</t>
  </si>
  <si>
    <t>交通費</t>
  </si>
  <si>
    <t>旅費所要見込額</t>
  </si>
  <si>
    <t>行き先</t>
  </si>
  <si>
    <t>ＪＲ等</t>
  </si>
  <si>
    <t>地下鉄等</t>
  </si>
  <si>
    <t>日帰り</t>
  </si>
  <si>
    <t>１泊２日</t>
  </si>
  <si>
    <t>２泊３日</t>
  </si>
  <si>
    <t>３泊４日</t>
  </si>
  <si>
    <t>備　考</t>
  </si>
  <si>
    <t>東京</t>
  </si>
  <si>
    <t>横浜</t>
  </si>
  <si>
    <t>名古屋</t>
  </si>
  <si>
    <t>京都</t>
  </si>
  <si>
    <t>－</t>
  </si>
  <si>
    <t>札幌</t>
  </si>
  <si>
    <t>伊丹経由</t>
  </si>
  <si>
    <t>仙台</t>
  </si>
  <si>
    <t>金沢</t>
  </si>
  <si>
    <t>神戸</t>
  </si>
  <si>
    <t>岡山</t>
  </si>
  <si>
    <t>広島</t>
  </si>
  <si>
    <t>松山</t>
  </si>
  <si>
    <t>長崎</t>
  </si>
  <si>
    <t>熊本</t>
  </si>
  <si>
    <t>那覇</t>
  </si>
  <si>
    <t>管理番号</t>
  </si>
  <si>
    <t>宿泊費</t>
  </si>
  <si>
    <t>宿泊雑費</t>
  </si>
  <si>
    <t>小倉</t>
  </si>
  <si>
    <t>博多</t>
  </si>
  <si>
    <t>書式No.</t>
  </si>
  <si>
    <t>対象</t>
  </si>
  <si>
    <t>税込金額</t>
  </si>
  <si>
    <t>税率8％</t>
  </si>
  <si>
    <t>税抜金額</t>
  </si>
  <si>
    <t>別紙基準1（-H24.12.31）</t>
  </si>
  <si>
    <t>平成24年12月31日以前に初回契約締結した課題</t>
  </si>
  <si>
    <t>別紙基準1（H25.1.1-）</t>
  </si>
  <si>
    <t>平成25年1月1日以降に初回契約締結した課題</t>
  </si>
  <si>
    <t>独立行政法人国立病院機構 大阪医療センター受託研究経費算定用紙</t>
  </si>
  <si>
    <t>１．医薬品の臨床試験に係る経費算出基準</t>
  </si>
  <si>
    <t>治験薬等名称</t>
  </si>
  <si>
    <t>研 究 課 題 名</t>
  </si>
  <si>
    <t>項　　 　目</t>
  </si>
  <si>
    <t xml:space="preserve"> 金      額</t>
  </si>
  <si>
    <t>算      出      基      準</t>
  </si>
  <si>
    <t>① 謝          金</t>
  </si>
  <si>
    <t>・ 当該治験の遂行に必要な協力者（専門的・技術的知識の提供</t>
  </si>
  <si>
    <t>レジデント</t>
  </si>
  <si>
    <t>時間数</t>
  </si>
  <si>
    <t>研修医</t>
  </si>
  <si>
    <t>院外委員(固定）</t>
  </si>
  <si>
    <t>　者、部外者の治験審査委員等）に対して支払う経費。</t>
  </si>
  <si>
    <t>←</t>
  </si>
  <si>
    <t>×</t>
  </si>
  <si>
    <t>＋</t>
  </si>
  <si>
    <t>×</t>
  </si>
  <si>
    <t>・算出基準　→　院内の諸謝金支給基準による。</t>
  </si>
  <si>
    <t>② 旅          費</t>
  </si>
  <si>
    <t>・当該治験の遂行に必要な旅費。</t>
  </si>
  <si>
    <t>・算出基準　→「独立行政法人国立病院機構旅費規程」による。</t>
  </si>
  <si>
    <t>←</t>
  </si>
  <si>
    <t>×</t>
  </si>
  <si>
    <t>＋</t>
  </si>
  <si>
    <t>＝</t>
  </si>
  <si>
    <t>÷</t>
  </si>
  <si>
    <t>③臨  床  試  験</t>
  </si>
  <si>
    <t>・当該治験（計画に関する研究を除く。）に関連して必要となる研究経</t>
  </si>
  <si>
    <t>　研  究  経  費</t>
  </si>
  <si>
    <t>　費。（類例薬品の研究、対象疾病の研究、施設間の研究協議、補充</t>
  </si>
  <si>
    <t>　的な非臨床的研究、講演、文書作成に要する経費。）</t>
  </si>
  <si>
    <t>・算出基準　→　ポイント数×6,000円×症例数</t>
  </si>
  <si>
    <t xml:space="preserve">        *ポイント数の算出は別表１のとおり</t>
  </si>
  <si>
    <t>④ 治 験 管 理 経 費</t>
  </si>
  <si>
    <t>・治験薬の保存、管理に要する経費。</t>
  </si>
  <si>
    <t>・算出基準　→　ポイント数×1,000円×症例数</t>
  </si>
  <si>
    <t>＝</t>
  </si>
  <si>
    <t xml:space="preserve">        *ポイント数の算出は別表２のとおり</t>
  </si>
  <si>
    <t>⑤ 備     品     費</t>
  </si>
  <si>
    <t>・当該治験に必要な機械器具の購入に要する経費。当該治験において求められている結果を導くために必要不可欠であり、かつ、施設で保有していない機械器具（保有していても当該治験に用いることのできない場合を含む。）の購入に要する経費。</t>
  </si>
  <si>
    <t>⑥ 賃　　        金</t>
  </si>
  <si>
    <t>・ 当該治験を実施するために必要な非常勤職員の雇い上げに</t>
  </si>
  <si>
    <t>÷</t>
  </si>
  <si>
    <t>÷</t>
  </si>
  <si>
    <t>＝</t>
  </si>
  <si>
    <t>　必要な経費（報酬、各種手当、社会保険料等）</t>
  </si>
  <si>
    <t>・算定基準：③＋④の30%</t>
  </si>
  <si>
    <t>⑦ 委     託     料</t>
  </si>
  <si>
    <t>・ 当該治験に関連する治験審査委員会等の速記委託 、治験関係</t>
  </si>
  <si>
    <t>　書類の保管会社への保存委託等に要する経費。</t>
  </si>
  <si>
    <t>⑧ 被 験 者 負 担</t>
  </si>
  <si>
    <t>・交通費の負担増等治験参加に伴う被験者（外来）の負担を軽</t>
  </si>
  <si>
    <t xml:space="preserve">        軽　減　費</t>
  </si>
  <si>
    <t>　減するための経費。</t>
  </si>
  <si>
    <t>・算出基準：7,000円×来院回数</t>
  </si>
  <si>
    <t>⑨ 管     理     費</t>
  </si>
  <si>
    <t>・当該治験に必要な光熱水料、消耗品費、印刷製本費、通信運</t>
  </si>
  <si>
    <t>　搬費、治験審査委員会の事務処理に必要な経費、治験の進行</t>
  </si>
  <si>
    <t>　の管理等に必要な経費。</t>
  </si>
  <si>
    <t>・算出基準 → 上記①～⑧の10%</t>
  </si>
  <si>
    <t>⑩ 技術料、機械損料</t>
  </si>
  <si>
    <t>・ 算出基準　→　技術料、機械損料、建物使用料等として上記</t>
  </si>
  <si>
    <t xml:space="preserve">  建物使用料、その他</t>
  </si>
  <si>
    <t>　　　　　　　　経費①～⑨の30%</t>
  </si>
  <si>
    <t>合         計</t>
  </si>
  <si>
    <t>＊⑥以降の項目については小数以下切り捨て</t>
  </si>
  <si>
    <t>１．医薬品の臨床試験に係る経費算出基準</t>
  </si>
  <si>
    <t>治験薬等名称</t>
  </si>
  <si>
    <t>研 究 課 題 名</t>
  </si>
  <si>
    <t>項　　 　目</t>
  </si>
  <si>
    <t xml:space="preserve"> 金      額</t>
  </si>
  <si>
    <t>算      出      基      準</t>
  </si>
  <si>
    <t>① 旅          費</t>
  </si>
  <si>
    <t>・当該治験に係る会議（ｽﾀｰﾄｱｯﾌﾟﾐｰﾃｨﾝｸﾞ）等の旅費。</t>
  </si>
  <si>
    <t>←</t>
  </si>
  <si>
    <t>×</t>
  </si>
  <si>
    <t>＋</t>
  </si>
  <si>
    <t>② 臨  床  試  験</t>
  </si>
  <si>
    <t>　 研  究  経  費</t>
  </si>
  <si>
    <t>・算出基準　→　ポイント数×6,000円×症例数</t>
  </si>
  <si>
    <t xml:space="preserve">        *ポイント数の算出は別表１のとおり</t>
  </si>
  <si>
    <t>×</t>
  </si>
  <si>
    <t>＝</t>
  </si>
  <si>
    <t>＝</t>
  </si>
  <si>
    <t>③ 治験薬管理経費</t>
  </si>
  <si>
    <t>④ 備     品     費</t>
  </si>
  <si>
    <t>⑤ 賃　　        金</t>
  </si>
  <si>
    <t>・ 当該治験を実施するために必要な非常勤職員の雇い上げに</t>
  </si>
  <si>
    <t>÷</t>
  </si>
  <si>
    <t>・算出基準：②＋③の50%</t>
  </si>
  <si>
    <t>⑥ 委     託     料</t>
  </si>
  <si>
    <t>・ 当該治験に関連する治験審査委員会等の速記委託 、治験関係</t>
  </si>
  <si>
    <t>⑦ 管     理     費</t>
  </si>
  <si>
    <t>・当該治験に必要な光熱水料、消耗品費、印刷製本費、通信運</t>
  </si>
  <si>
    <t>　搬費、治験審査委員会の事務処理に必要な経費、治験の進行</t>
  </si>
  <si>
    <t>・算出基準 → 上記①～⑥の10%</t>
  </si>
  <si>
    <t>⑧ 技術料、機械損料</t>
  </si>
  <si>
    <t>・ 算出基準　→　技術料、機械損料、建物使用料等として上記</t>
  </si>
  <si>
    <t>　　　　　　　　経費①～⑦の30%</t>
  </si>
  <si>
    <t>合         計</t>
  </si>
  <si>
    <t>＊⑤以降の項目については小数以下切り捨て</t>
  </si>
  <si>
    <t>hakata</t>
  </si>
  <si>
    <t>hakata1</t>
  </si>
  <si>
    <t>hakata2</t>
  </si>
  <si>
    <t>hakata3</t>
  </si>
  <si>
    <t>hiroshima</t>
  </si>
  <si>
    <t>hiroshima1</t>
  </si>
  <si>
    <t>hiroshima2</t>
  </si>
  <si>
    <t>hiroshima3</t>
  </si>
  <si>
    <t>kanazawa</t>
  </si>
  <si>
    <t>kanazawa1</t>
  </si>
  <si>
    <t>kanazawa2</t>
  </si>
  <si>
    <t>kanazawa3</t>
  </si>
  <si>
    <t>kokura</t>
  </si>
  <si>
    <t>kokura1</t>
  </si>
  <si>
    <t>kokura2</t>
  </si>
  <si>
    <t>kokura3</t>
  </si>
  <si>
    <t>kobe</t>
  </si>
  <si>
    <t>kumamoto</t>
  </si>
  <si>
    <t>kumamoto1</t>
  </si>
  <si>
    <t>kumamoto2</t>
  </si>
  <si>
    <t>kumamoto3</t>
  </si>
  <si>
    <t>kyoto</t>
  </si>
  <si>
    <t>matsuyam</t>
  </si>
  <si>
    <t>matsuyam1</t>
  </si>
  <si>
    <t>matsuyam2</t>
  </si>
  <si>
    <t>matsuyam3</t>
  </si>
  <si>
    <t>nagasaki</t>
  </si>
  <si>
    <t>nagasaki1</t>
  </si>
  <si>
    <t>nagasaki2</t>
  </si>
  <si>
    <t>nagasaki3</t>
  </si>
  <si>
    <t>nagoya</t>
  </si>
  <si>
    <t>nagoya1</t>
  </si>
  <si>
    <t>nagoya2</t>
  </si>
  <si>
    <t>nagoya3</t>
  </si>
  <si>
    <t>naha</t>
  </si>
  <si>
    <t>naha1</t>
  </si>
  <si>
    <t>naha2</t>
  </si>
  <si>
    <t>naha3</t>
  </si>
  <si>
    <t>okayama</t>
  </si>
  <si>
    <t>okayama1</t>
  </si>
  <si>
    <t>okayama2</t>
  </si>
  <si>
    <t>okayama3</t>
  </si>
  <si>
    <t>sapporo</t>
  </si>
  <si>
    <t>sapporo1</t>
  </si>
  <si>
    <t>sapporo2</t>
  </si>
  <si>
    <t>sapporo3</t>
  </si>
  <si>
    <t>sendai</t>
  </si>
  <si>
    <t>sendai1</t>
  </si>
  <si>
    <t>sendai2</t>
  </si>
  <si>
    <t>sendai3</t>
  </si>
  <si>
    <t>tokyo</t>
  </si>
  <si>
    <t>tokyo1</t>
  </si>
  <si>
    <t>tokyo2</t>
  </si>
  <si>
    <t>tokyo3</t>
  </si>
  <si>
    <t>yokohama</t>
  </si>
  <si>
    <t>yokohama1</t>
  </si>
  <si>
    <t>yokohama2</t>
  </si>
  <si>
    <t>yokohama3</t>
  </si>
  <si>
    <t>旅費の取り扱い；</t>
  </si>
  <si>
    <t>旅費は通常は算定しません。
特段の事情により旅費の算定を検討される場合には、事務局にご相談ください。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</si>
</sst>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quot;ﾎﾟｲﾝﾄ&quot;"/>
    <numFmt numFmtId="179" formatCode="#,##0&quot;症例&quot;"/>
    <numFmt numFmtId="180" formatCode="#,##0&quot;月&quot;"/>
    <numFmt numFmtId="181" formatCode="#,##0.00_ "/>
    <numFmt numFmtId="182" formatCode="#,##0&quot;時間&quot;"/>
  </numFmts>
  <fonts count="48">
    <font>
      <sz val="10"/>
      <name val="ＭＳ ゴシック"/>
      <family val="3"/>
    </font>
    <font>
      <sz val="11"/>
      <color indexed="8"/>
      <name val="ＭＳ Ｐゴシック"/>
      <family val="3"/>
    </font>
    <font>
      <sz val="6"/>
      <name val="ＭＳ Ｐゴシック"/>
      <family val="3"/>
    </font>
    <font>
      <sz val="11"/>
      <name val="丸ｺﾞｼｯｸ"/>
      <family val="3"/>
    </font>
    <font>
      <sz val="16"/>
      <name val="丸ｺﾞｼｯｸ"/>
      <family val="3"/>
    </font>
    <font>
      <sz val="18"/>
      <name val="丸ｺﾞｼｯｸ"/>
      <family val="3"/>
    </font>
    <font>
      <sz val="20"/>
      <name val="丸ｺﾞｼｯｸ"/>
      <family val="3"/>
    </font>
    <font>
      <sz val="6"/>
      <name val="ＭＳ ゴシック"/>
      <family val="3"/>
    </font>
    <font>
      <b/>
      <sz val="9"/>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丸ｺﾞｼｯｸ"/>
      <family val="3"/>
    </font>
    <font>
      <sz val="18"/>
      <color indexed="63"/>
      <name val="丸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34999001026153564"/>
      <name val="丸ｺﾞｼｯｸ"/>
      <family val="3"/>
    </font>
    <font>
      <sz val="18"/>
      <color theme="1" tint="0.34999001026153564"/>
      <name val="丸ｺﾞｼｯｸ"/>
      <family val="3"/>
    </font>
    <font>
      <b/>
      <sz val="8"/>
      <name val="ＭＳ 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34997999668121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style="thin"/>
      <top/>
      <bottom/>
    </border>
    <border>
      <left/>
      <right style="thin"/>
      <top/>
      <bottom/>
    </border>
    <border>
      <left/>
      <right/>
      <top style="thin"/>
      <bottom/>
    </border>
    <border>
      <left/>
      <right style="thin"/>
      <top style="thin"/>
      <bottom/>
    </border>
    <border>
      <left style="thin"/>
      <right style="thin"/>
      <top/>
      <bottom style="thin"/>
    </border>
    <border>
      <left/>
      <right/>
      <top/>
      <bottom style="thin"/>
    </border>
    <border>
      <left style="thin"/>
      <right/>
      <top/>
      <bottom style="thin"/>
    </border>
    <border>
      <left/>
      <right style="thin"/>
      <top/>
      <bottom style="thin"/>
    </border>
    <border>
      <left style="thin"/>
      <right/>
      <top style="thin"/>
      <bottom/>
    </border>
    <border>
      <left style="thin"/>
      <right/>
      <top/>
      <bottom/>
    </border>
    <border>
      <left style="thin"/>
      <right style="thin"/>
      <top style="thin"/>
      <bottom/>
    </border>
    <border>
      <left style="medium"/>
      <right style="thin"/>
      <top style="medium"/>
      <bottom/>
    </border>
    <border>
      <left style="thin"/>
      <right style="thin"/>
      <top style="medium"/>
      <bottom/>
    </border>
    <border>
      <left/>
      <right/>
      <top style="medium"/>
      <bottom style="thin"/>
    </border>
    <border>
      <left style="thin"/>
      <right style="medium"/>
      <top style="medium"/>
      <bottom/>
    </border>
    <border>
      <left style="medium"/>
      <right style="thin"/>
      <top/>
      <bottom style="thin"/>
    </border>
    <border>
      <left style="thin"/>
      <right/>
      <top style="thin"/>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protection/>
    </xf>
    <xf numFmtId="0" fontId="44" fillId="32" borderId="0" applyNumberFormat="0" applyBorder="0" applyAlignment="0" applyProtection="0"/>
  </cellStyleXfs>
  <cellXfs count="155">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33" borderId="11" xfId="0" applyFont="1" applyFill="1" applyBorder="1" applyAlignment="1" applyProtection="1">
      <alignment vertical="center"/>
      <protection locked="0"/>
    </xf>
    <xf numFmtId="0" fontId="3" fillId="33" borderId="12" xfId="0" applyFont="1" applyFill="1" applyBorder="1" applyAlignment="1" applyProtection="1">
      <alignment vertical="center"/>
      <protection locked="0"/>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0"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8" xfId="0" applyFont="1" applyBorder="1" applyAlignment="1">
      <alignment vertical="center"/>
    </xf>
    <xf numFmtId="176" fontId="3" fillId="0" borderId="19" xfId="48" applyNumberFormat="1" applyFont="1" applyBorder="1" applyAlignment="1">
      <alignment horizontal="right" vertical="center"/>
    </xf>
    <xf numFmtId="0" fontId="3" fillId="0" borderId="18" xfId="0" applyFont="1" applyBorder="1" applyAlignment="1">
      <alignment horizontal="center" vertical="center"/>
    </xf>
    <xf numFmtId="176" fontId="3" fillId="0" borderId="18" xfId="48" applyNumberFormat="1"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horizontal="left" vertical="center"/>
    </xf>
    <xf numFmtId="0" fontId="3" fillId="0" borderId="15" xfId="0" applyFont="1" applyBorder="1" applyAlignment="1">
      <alignment horizontal="left" vertical="center"/>
    </xf>
    <xf numFmtId="179" fontId="3" fillId="0" borderId="0" xfId="48" applyNumberFormat="1" applyFont="1" applyBorder="1" applyAlignment="1">
      <alignment horizontal="center" vertical="center"/>
    </xf>
    <xf numFmtId="0" fontId="3" fillId="0" borderId="0" xfId="0" applyFont="1" applyBorder="1" applyAlignment="1">
      <alignment horizontal="center" vertical="center"/>
    </xf>
    <xf numFmtId="178" fontId="3" fillId="33" borderId="22" xfId="48" applyNumberFormat="1" applyFont="1" applyFill="1" applyBorder="1" applyAlignment="1" applyProtection="1">
      <alignment horizontal="right" vertical="center"/>
      <protection locked="0"/>
    </xf>
    <xf numFmtId="176" fontId="3" fillId="0" borderId="0" xfId="48" applyNumberFormat="1" applyFont="1" applyBorder="1" applyAlignment="1">
      <alignment horizontal="center" vertical="center"/>
    </xf>
    <xf numFmtId="179" fontId="3" fillId="33" borderId="0" xfId="48" applyNumberFormat="1" applyFont="1" applyFill="1" applyBorder="1" applyAlignment="1" applyProtection="1">
      <alignment horizontal="center" vertical="center"/>
      <protection locked="0"/>
    </xf>
    <xf numFmtId="178" fontId="3" fillId="0" borderId="0" xfId="48" applyNumberFormat="1" applyFont="1" applyBorder="1" applyAlignment="1">
      <alignment horizontal="right" vertical="center"/>
    </xf>
    <xf numFmtId="0" fontId="3" fillId="0" borderId="22" xfId="0" applyFont="1" applyBorder="1" applyAlignment="1">
      <alignment vertical="center"/>
    </xf>
    <xf numFmtId="176" fontId="3" fillId="0" borderId="22" xfId="48" applyNumberFormat="1" applyFont="1" applyBorder="1" applyAlignment="1">
      <alignment horizontal="right" vertical="center"/>
    </xf>
    <xf numFmtId="179" fontId="3" fillId="0" borderId="0" xfId="48" applyNumberFormat="1" applyFont="1" applyBorder="1" applyAlignment="1">
      <alignment horizontal="left" vertical="center"/>
    </xf>
    <xf numFmtId="176" fontId="3" fillId="0" borderId="0" xfId="48" applyNumberFormat="1" applyFont="1" applyBorder="1" applyAlignment="1">
      <alignment horizontal="right" vertical="center"/>
    </xf>
    <xf numFmtId="179" fontId="3" fillId="33" borderId="18" xfId="48" applyNumberFormat="1" applyFont="1" applyFill="1" applyBorder="1" applyAlignment="1" applyProtection="1">
      <alignment horizontal="center" vertical="center"/>
      <protection locked="0"/>
    </xf>
    <xf numFmtId="180" fontId="3" fillId="33" borderId="18" xfId="48" applyNumberFormat="1" applyFont="1" applyFill="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21" xfId="0" applyFont="1" applyBorder="1" applyAlignment="1">
      <alignment vertical="center"/>
    </xf>
    <xf numFmtId="176" fontId="3" fillId="0" borderId="16" xfId="0" applyNumberFormat="1" applyFont="1" applyBorder="1" applyAlignment="1">
      <alignment vertical="center"/>
    </xf>
    <xf numFmtId="0" fontId="0" fillId="0" borderId="0" xfId="0" applyAlignment="1">
      <alignment horizontal="center"/>
    </xf>
    <xf numFmtId="0" fontId="3" fillId="0" borderId="19" xfId="0" applyFont="1" applyBorder="1" applyAlignment="1">
      <alignment vertical="center"/>
    </xf>
    <xf numFmtId="176" fontId="3" fillId="0" borderId="18" xfId="0" applyNumberFormat="1" applyFont="1" applyBorder="1" applyAlignment="1">
      <alignment vertical="center"/>
    </xf>
    <xf numFmtId="176" fontId="3" fillId="0" borderId="20" xfId="0" applyNumberFormat="1" applyFont="1" applyBorder="1" applyAlignment="1">
      <alignment vertical="center"/>
    </xf>
    <xf numFmtId="0" fontId="3" fillId="0" borderId="0" xfId="0" applyFont="1" applyAlignment="1">
      <alignment/>
    </xf>
    <xf numFmtId="0" fontId="3" fillId="0" borderId="0" xfId="61" applyAlignment="1">
      <alignment horizontal="center" vertical="center"/>
      <protection/>
    </xf>
    <xf numFmtId="0" fontId="3" fillId="0" borderId="0" xfId="61" applyAlignment="1">
      <alignment vertical="center"/>
      <protection/>
    </xf>
    <xf numFmtId="0" fontId="3" fillId="0" borderId="24" xfId="61" applyBorder="1" applyAlignment="1">
      <alignment horizontal="center" vertical="center"/>
      <protection/>
    </xf>
    <xf numFmtId="0" fontId="3" fillId="0" borderId="25" xfId="61" applyBorder="1" applyAlignment="1">
      <alignment vertical="center"/>
      <protection/>
    </xf>
    <xf numFmtId="0" fontId="3" fillId="0" borderId="26" xfId="61" applyBorder="1" applyAlignment="1">
      <alignment vertical="center"/>
      <protection/>
    </xf>
    <xf numFmtId="0" fontId="3" fillId="0" borderId="27" xfId="61" applyBorder="1" applyAlignment="1">
      <alignment vertical="center"/>
      <protection/>
    </xf>
    <xf numFmtId="0" fontId="3" fillId="0" borderId="28" xfId="61" applyBorder="1" applyAlignment="1">
      <alignment horizontal="center" vertical="center"/>
      <protection/>
    </xf>
    <xf numFmtId="0" fontId="3" fillId="0" borderId="10" xfId="61" applyBorder="1" applyAlignment="1">
      <alignment horizontal="center" vertical="center"/>
      <protection/>
    </xf>
    <xf numFmtId="0" fontId="3" fillId="0" borderId="12" xfId="61" applyBorder="1" applyAlignment="1">
      <alignment horizontal="center" vertical="center"/>
      <protection/>
    </xf>
    <xf numFmtId="0" fontId="3" fillId="0" borderId="29" xfId="61" applyBorder="1" applyAlignment="1">
      <alignment horizontal="center" vertical="center"/>
      <protection/>
    </xf>
    <xf numFmtId="0" fontId="3" fillId="0" borderId="30" xfId="61" applyBorder="1" applyAlignment="1">
      <alignment horizontal="center" vertical="center"/>
      <protection/>
    </xf>
    <xf numFmtId="38" fontId="3" fillId="0" borderId="17" xfId="50" applyBorder="1" applyAlignment="1">
      <alignment vertical="center"/>
    </xf>
    <xf numFmtId="38" fontId="3" fillId="0" borderId="10" xfId="50" applyBorder="1" applyAlignment="1">
      <alignment vertical="center"/>
    </xf>
    <xf numFmtId="0" fontId="3" fillId="0" borderId="30" xfId="61" applyBorder="1" applyAlignment="1">
      <alignment vertical="center"/>
      <protection/>
    </xf>
    <xf numFmtId="0" fontId="3" fillId="0" borderId="31" xfId="61" applyBorder="1" applyAlignment="1">
      <alignment horizontal="center" vertical="center"/>
      <protection/>
    </xf>
    <xf numFmtId="0" fontId="3" fillId="0" borderId="32" xfId="61" applyBorder="1" applyAlignment="1">
      <alignment vertical="center"/>
      <protection/>
    </xf>
    <xf numFmtId="38" fontId="3" fillId="0" borderId="10" xfId="50" applyFont="1" applyBorder="1" applyAlignment="1">
      <alignment horizontal="right" vertical="center"/>
    </xf>
    <xf numFmtId="0" fontId="3" fillId="0" borderId="33" xfId="61" applyBorder="1" applyAlignment="1">
      <alignment horizontal="center" vertical="center"/>
      <protection/>
    </xf>
    <xf numFmtId="38" fontId="3" fillId="0" borderId="34" xfId="50" applyBorder="1" applyAlignment="1">
      <alignment vertical="center"/>
    </xf>
    <xf numFmtId="0" fontId="3" fillId="0" borderId="35" xfId="61" applyBorder="1" applyAlignment="1">
      <alignment vertical="center"/>
      <protection/>
    </xf>
    <xf numFmtId="0" fontId="3" fillId="0" borderId="0" xfId="61" applyAlignment="1">
      <alignment horizontal="left"/>
      <protection/>
    </xf>
    <xf numFmtId="0" fontId="3" fillId="0" borderId="0" xfId="61" applyFont="1" applyAlignment="1">
      <alignment horizontal="center"/>
      <protection/>
    </xf>
    <xf numFmtId="0" fontId="3" fillId="0" borderId="0" xfId="61">
      <alignment/>
      <protection/>
    </xf>
    <xf numFmtId="38" fontId="3" fillId="0" borderId="0" xfId="61" applyNumberFormat="1">
      <alignment/>
      <protection/>
    </xf>
    <xf numFmtId="0" fontId="3" fillId="0" borderId="0" xfId="61" applyAlignment="1">
      <alignment horizontal="center"/>
      <protection/>
    </xf>
    <xf numFmtId="0" fontId="3" fillId="0" borderId="17" xfId="61" applyFont="1" applyBorder="1" applyAlignment="1">
      <alignment horizontal="center" vertical="center"/>
      <protection/>
    </xf>
    <xf numFmtId="0" fontId="3" fillId="0" borderId="31" xfId="61" applyFont="1" applyBorder="1" applyAlignment="1">
      <alignment horizontal="center" vertical="center"/>
      <protection/>
    </xf>
    <xf numFmtId="0" fontId="5" fillId="0" borderId="0" xfId="0" applyFont="1" applyAlignment="1">
      <alignment horizontal="center" vertical="center"/>
    </xf>
    <xf numFmtId="0" fontId="0" fillId="34" borderId="10" xfId="0" applyFill="1" applyBorder="1" applyAlignment="1">
      <alignment/>
    </xf>
    <xf numFmtId="0" fontId="0" fillId="0" borderId="10" xfId="0" applyBorder="1" applyAlignment="1">
      <alignment/>
    </xf>
    <xf numFmtId="176" fontId="3" fillId="0" borderId="18" xfId="48" applyNumberFormat="1" applyFont="1" applyBorder="1" applyAlignment="1">
      <alignment horizontal="center" vertical="center"/>
    </xf>
    <xf numFmtId="176" fontId="3" fillId="0" borderId="18" xfId="48" applyNumberFormat="1" applyFont="1" applyBorder="1" applyAlignment="1">
      <alignment horizontal="left" vertical="center"/>
    </xf>
    <xf numFmtId="0" fontId="4" fillId="0" borderId="0" xfId="0" applyFont="1" applyAlignment="1">
      <alignment horizontal="center" vertical="center"/>
    </xf>
    <xf numFmtId="0" fontId="3" fillId="0" borderId="11" xfId="0" applyFont="1" applyBorder="1" applyAlignment="1">
      <alignment horizontal="center" vertical="center"/>
    </xf>
    <xf numFmtId="176" fontId="3" fillId="0" borderId="0" xfId="48" applyNumberFormat="1"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176" fontId="3" fillId="0" borderId="15" xfId="0" applyNumberFormat="1" applyFont="1" applyBorder="1" applyAlignment="1">
      <alignment vertical="center"/>
    </xf>
    <xf numFmtId="0" fontId="3" fillId="0" borderId="22" xfId="0" applyFont="1" applyBorder="1" applyAlignment="1">
      <alignment vertical="center"/>
    </xf>
    <xf numFmtId="0" fontId="3" fillId="0" borderId="16" xfId="0" applyFont="1" applyBorder="1" applyAlignment="1">
      <alignment horizontal="center" vertical="center"/>
    </xf>
    <xf numFmtId="176" fontId="3" fillId="0" borderId="0" xfId="0" applyNumberFormat="1" applyFont="1" applyBorder="1" applyAlignment="1">
      <alignment vertical="center"/>
    </xf>
    <xf numFmtId="182" fontId="3" fillId="33" borderId="18" xfId="48" applyNumberFormat="1" applyFont="1" applyFill="1" applyBorder="1" applyAlignment="1" applyProtection="1">
      <alignment horizontal="center" vertical="center"/>
      <protection locked="0"/>
    </xf>
    <xf numFmtId="182" fontId="3" fillId="0" borderId="20" xfId="48" applyNumberFormat="1" applyFont="1" applyBorder="1" applyAlignment="1">
      <alignment horizontal="center" vertical="center"/>
    </xf>
    <xf numFmtId="176" fontId="3" fillId="0" borderId="0" xfId="48" applyNumberFormat="1" applyFont="1" applyAlignment="1">
      <alignment horizontal="center" vertical="center"/>
    </xf>
    <xf numFmtId="182" fontId="3" fillId="0" borderId="0" xfId="48" applyNumberFormat="1" applyFont="1" applyAlignment="1">
      <alignment horizontal="center" vertical="center"/>
    </xf>
    <xf numFmtId="176" fontId="3" fillId="0" borderId="18" xfId="0" applyNumberFormat="1" applyFont="1" applyBorder="1" applyAlignment="1">
      <alignment vertical="center"/>
    </xf>
    <xf numFmtId="176" fontId="3" fillId="0" borderId="23" xfId="0" applyNumberFormat="1" applyFont="1" applyBorder="1" applyAlignment="1" applyProtection="1">
      <alignment vertical="center" wrapText="1"/>
      <protection/>
    </xf>
    <xf numFmtId="0" fontId="0" fillId="0" borderId="15" xfId="0" applyBorder="1" applyAlignment="1">
      <alignment vertical="center"/>
    </xf>
    <xf numFmtId="0" fontId="0" fillId="0" borderId="16" xfId="0" applyBorder="1" applyAlignment="1">
      <alignment vertical="center"/>
    </xf>
    <xf numFmtId="0" fontId="3" fillId="0" borderId="22" xfId="0" applyFont="1" applyBorder="1" applyAlignment="1">
      <alignment horizontal="left" vertical="center"/>
    </xf>
    <xf numFmtId="0" fontId="9" fillId="0" borderId="22" xfId="0" applyFont="1" applyBorder="1" applyAlignment="1">
      <alignment vertical="center"/>
    </xf>
    <xf numFmtId="0" fontId="9" fillId="0" borderId="0" xfId="0" applyFont="1" applyAlignment="1">
      <alignment vertical="center"/>
    </xf>
    <xf numFmtId="0" fontId="9" fillId="0" borderId="14" xfId="0" applyFont="1" applyBorder="1" applyAlignment="1">
      <alignment vertical="center"/>
    </xf>
    <xf numFmtId="176" fontId="3" fillId="0" borderId="22" xfId="48" applyNumberFormat="1" applyFont="1" applyBorder="1" applyAlignment="1">
      <alignment horizontal="center" vertical="center"/>
    </xf>
    <xf numFmtId="179" fontId="3" fillId="0" borderId="18" xfId="48" applyNumberFormat="1" applyFont="1" applyBorder="1" applyAlignment="1">
      <alignment horizontal="center" vertical="center"/>
    </xf>
    <xf numFmtId="178" fontId="3" fillId="0" borderId="22" xfId="48" applyNumberFormat="1" applyFont="1" applyBorder="1" applyAlignment="1">
      <alignment horizontal="right" vertical="center"/>
    </xf>
    <xf numFmtId="176" fontId="3" fillId="33" borderId="11" xfId="0" applyNumberFormat="1" applyFont="1" applyFill="1" applyBorder="1" applyAlignment="1" applyProtection="1">
      <alignment vertical="center"/>
      <protection locked="0"/>
    </xf>
    <xf numFmtId="180" fontId="3" fillId="0" borderId="18" xfId="48" applyNumberFormat="1" applyFont="1" applyBorder="1" applyAlignment="1">
      <alignment horizontal="center" vertical="center"/>
    </xf>
    <xf numFmtId="180" fontId="3" fillId="33" borderId="18" xfId="48" applyNumberFormat="1" applyFont="1" applyFill="1" applyBorder="1" applyAlignment="1">
      <alignment horizontal="center" vertical="center"/>
    </xf>
    <xf numFmtId="176" fontId="3" fillId="33" borderId="0" xfId="0" applyNumberFormat="1" applyFont="1" applyFill="1" applyBorder="1" applyAlignment="1" applyProtection="1">
      <alignment vertical="center"/>
      <protection locked="0"/>
    </xf>
    <xf numFmtId="176" fontId="3" fillId="33" borderId="18" xfId="0" applyNumberFormat="1" applyFont="1" applyFill="1" applyBorder="1" applyAlignment="1" applyProtection="1">
      <alignment vertical="center"/>
      <protection locked="0"/>
    </xf>
    <xf numFmtId="0" fontId="3" fillId="0" borderId="19" xfId="0" applyFont="1" applyFill="1" applyBorder="1" applyAlignment="1">
      <alignment vertical="center"/>
    </xf>
    <xf numFmtId="0" fontId="3" fillId="0" borderId="18" xfId="0" applyFont="1" applyFill="1" applyBorder="1" applyAlignment="1">
      <alignment vertical="center"/>
    </xf>
    <xf numFmtId="176" fontId="3" fillId="0" borderId="0" xfId="0" applyNumberFormat="1" applyFont="1" applyBorder="1" applyAlignment="1">
      <alignment vertical="center"/>
    </xf>
    <xf numFmtId="0" fontId="3" fillId="0" borderId="0" xfId="0" applyFont="1" applyAlignment="1">
      <alignment horizontal="left" vertical="center"/>
    </xf>
    <xf numFmtId="178" fontId="3" fillId="35" borderId="22" xfId="48" applyNumberFormat="1" applyFont="1" applyFill="1" applyBorder="1" applyAlignment="1">
      <alignment horizontal="right" vertical="center"/>
    </xf>
    <xf numFmtId="180" fontId="3" fillId="0" borderId="18" xfId="48" applyNumberFormat="1" applyFont="1" applyFill="1" applyBorder="1" applyAlignment="1">
      <alignment horizontal="center" vertical="center"/>
    </xf>
    <xf numFmtId="0" fontId="0" fillId="0" borderId="0" xfId="0" applyAlignment="1">
      <alignment vertical="top"/>
    </xf>
    <xf numFmtId="0" fontId="0" fillId="0" borderId="0" xfId="0" applyAlignment="1">
      <alignment vertical="top" wrapText="1"/>
    </xf>
    <xf numFmtId="0" fontId="45" fillId="36" borderId="23" xfId="0" applyFont="1" applyFill="1" applyBorder="1" applyAlignment="1">
      <alignment horizontal="center" vertical="center"/>
    </xf>
    <xf numFmtId="176" fontId="45" fillId="36" borderId="15" xfId="0" applyNumberFormat="1" applyFont="1" applyFill="1" applyBorder="1" applyAlignment="1">
      <alignment vertical="center"/>
    </xf>
    <xf numFmtId="0" fontId="45" fillId="36" borderId="22" xfId="0" applyFont="1" applyFill="1" applyBorder="1" applyAlignment="1">
      <alignment vertical="center"/>
    </xf>
    <xf numFmtId="0" fontId="45" fillId="36" borderId="0" xfId="0" applyFont="1" applyFill="1" applyBorder="1" applyAlignment="1">
      <alignment vertical="center"/>
    </xf>
    <xf numFmtId="0" fontId="45" fillId="36" borderId="14" xfId="0" applyFont="1" applyFill="1" applyBorder="1" applyAlignment="1">
      <alignment vertical="center"/>
    </xf>
    <xf numFmtId="0" fontId="45" fillId="36" borderId="0" xfId="0" applyFont="1" applyFill="1" applyAlignment="1">
      <alignment horizontal="center" vertical="center"/>
    </xf>
    <xf numFmtId="0" fontId="45" fillId="36" borderId="21" xfId="0" applyFont="1" applyFill="1" applyBorder="1" applyAlignment="1" applyProtection="1">
      <alignment horizontal="center" vertical="center"/>
      <protection locked="0"/>
    </xf>
    <xf numFmtId="0" fontId="45" fillId="36" borderId="15" xfId="0" applyFont="1" applyFill="1" applyBorder="1" applyAlignment="1">
      <alignment vertical="center"/>
    </xf>
    <xf numFmtId="0" fontId="45" fillId="36" borderId="15" xfId="0" applyFont="1" applyFill="1" applyBorder="1" applyAlignment="1">
      <alignment horizontal="center" vertical="center"/>
    </xf>
    <xf numFmtId="0" fontId="45" fillId="36" borderId="15" xfId="0" applyFont="1" applyFill="1" applyBorder="1" applyAlignment="1" applyProtection="1">
      <alignment horizontal="center" vertical="center"/>
      <protection locked="0"/>
    </xf>
    <xf numFmtId="0" fontId="45" fillId="36" borderId="15" xfId="0" applyFont="1" applyFill="1" applyBorder="1" applyAlignment="1">
      <alignment horizontal="left" vertical="center"/>
    </xf>
    <xf numFmtId="0" fontId="45" fillId="36" borderId="16" xfId="0" applyFont="1" applyFill="1" applyBorder="1" applyAlignment="1">
      <alignment horizontal="left" vertical="center"/>
    </xf>
    <xf numFmtId="0" fontId="45" fillId="36" borderId="17" xfId="0" applyFont="1" applyFill="1" applyBorder="1" applyAlignment="1">
      <alignment horizontal="center" vertical="center"/>
    </xf>
    <xf numFmtId="176" fontId="45" fillId="36" borderId="17" xfId="0" applyNumberFormat="1" applyFont="1" applyFill="1" applyBorder="1" applyAlignment="1">
      <alignment vertical="center"/>
    </xf>
    <xf numFmtId="0" fontId="45" fillId="36" borderId="19" xfId="0" applyFont="1" applyFill="1" applyBorder="1" applyAlignment="1">
      <alignment vertical="center"/>
    </xf>
    <xf numFmtId="0" fontId="45" fillId="36" borderId="18" xfId="0" applyFont="1" applyFill="1" applyBorder="1" applyAlignment="1">
      <alignment vertical="center"/>
    </xf>
    <xf numFmtId="0" fontId="45" fillId="36" borderId="20" xfId="0" applyFont="1" applyFill="1" applyBorder="1" applyAlignment="1">
      <alignment vertical="center"/>
    </xf>
    <xf numFmtId="0" fontId="46" fillId="36" borderId="0" xfId="0" applyFont="1" applyFill="1" applyAlignment="1">
      <alignment horizontal="center" vertical="center"/>
    </xf>
    <xf numFmtId="176" fontId="45" fillId="36" borderId="19" xfId="48" applyNumberFormat="1" applyFont="1" applyFill="1" applyBorder="1" applyAlignment="1">
      <alignment horizontal="right" vertical="center"/>
    </xf>
    <xf numFmtId="0" fontId="45" fillId="36" borderId="18" xfId="0" applyFont="1" applyFill="1" applyBorder="1" applyAlignment="1">
      <alignment horizontal="center" vertical="center"/>
    </xf>
    <xf numFmtId="177" fontId="45" fillId="36" borderId="18" xfId="48" applyNumberFormat="1" applyFont="1" applyFill="1" applyBorder="1" applyAlignment="1" applyProtection="1">
      <alignment horizontal="center" vertical="center"/>
      <protection locked="0"/>
    </xf>
    <xf numFmtId="176" fontId="45" fillId="36" borderId="18" xfId="48" applyNumberFormat="1" applyFont="1" applyFill="1" applyBorder="1" applyAlignment="1">
      <alignment horizontal="right" vertical="center"/>
    </xf>
    <xf numFmtId="176" fontId="45" fillId="36" borderId="18" xfId="48" applyNumberFormat="1" applyFont="1" applyFill="1" applyBorder="1" applyAlignment="1">
      <alignment horizontal="left" vertical="center"/>
    </xf>
    <xf numFmtId="181" fontId="45" fillId="36" borderId="18" xfId="48" applyNumberFormat="1" applyFont="1" applyFill="1" applyBorder="1" applyAlignment="1">
      <alignment horizontal="center" vertical="center"/>
    </xf>
    <xf numFmtId="176" fontId="45" fillId="36" borderId="20" xfId="48" applyNumberFormat="1" applyFont="1" applyFill="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6" fontId="3" fillId="0" borderId="0" xfId="48" applyNumberFormat="1" applyFont="1" applyBorder="1" applyAlignment="1">
      <alignment horizontal="left" vertical="center"/>
    </xf>
    <xf numFmtId="176" fontId="3" fillId="0" borderId="14" xfId="48" applyNumberFormat="1" applyFont="1" applyBorder="1" applyAlignment="1">
      <alignment horizontal="left" vertical="center"/>
    </xf>
    <xf numFmtId="0" fontId="3" fillId="0" borderId="29"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176" fontId="3" fillId="0" borderId="18" xfId="48" applyNumberFormat="1" applyFont="1" applyBorder="1" applyAlignment="1">
      <alignment horizontal="left" vertical="center"/>
    </xf>
    <xf numFmtId="176" fontId="3" fillId="0" borderId="20" xfId="48" applyNumberFormat="1" applyFont="1" applyBorder="1" applyAlignment="1">
      <alignment horizontal="left" vertical="center"/>
    </xf>
    <xf numFmtId="0" fontId="5"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36" xfId="61" applyBorder="1" applyAlignment="1">
      <alignment horizontal="center" vertical="center"/>
      <protection/>
    </xf>
    <xf numFmtId="0" fontId="3" fillId="0" borderId="37" xfId="61" applyBorder="1" applyAlignment="1">
      <alignment horizontal="center" vertical="center"/>
      <protection/>
    </xf>
    <xf numFmtId="0" fontId="3" fillId="0" borderId="26"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受託研究依頼者説明別表"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受託研究依頼者説明別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xdr:row>
      <xdr:rowOff>19050</xdr:rowOff>
    </xdr:from>
    <xdr:to>
      <xdr:col>5</xdr:col>
      <xdr:colOff>2400300</xdr:colOff>
      <xdr:row>11</xdr:row>
      <xdr:rowOff>19050</xdr:rowOff>
    </xdr:to>
    <xdr:sp>
      <xdr:nvSpPr>
        <xdr:cNvPr id="1" name="角丸四角形 1"/>
        <xdr:cNvSpPr>
          <a:spLocks/>
        </xdr:cNvSpPr>
      </xdr:nvSpPr>
      <xdr:spPr>
        <a:xfrm>
          <a:off x="2028825" y="2505075"/>
          <a:ext cx="6762750" cy="552450"/>
        </a:xfrm>
        <a:prstGeom prst="roundRect">
          <a:avLst/>
        </a:prstGeom>
        <a:solidFill>
          <a:srgbClr val="FFFFFF"/>
        </a:solidFill>
        <a:ln w="9525" cmpd="sng">
          <a:solidFill>
            <a:srgbClr val="595959"/>
          </a:solidFill>
          <a:headEnd type="none"/>
          <a:tailEnd type="none"/>
        </a:ln>
      </xdr:spPr>
      <xdr:txBody>
        <a:bodyPr vertOverflow="clip" wrap="square"/>
        <a:p>
          <a:pPr algn="l">
            <a:defRPr/>
          </a:pPr>
          <a:r>
            <a:rPr lang="en-US" cap="none" sz="1100" b="0" i="0" u="none" baseline="0">
              <a:solidFill>
                <a:srgbClr val="000000"/>
              </a:solidFill>
            </a:rPr>
            <a:t>旅費は原則として算定しません。特段の事情により算定が必要な場合は、事務局にお問い合わせください。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2314575</xdr:colOff>
      <xdr:row>8</xdr:row>
      <xdr:rowOff>0</xdr:rowOff>
    </xdr:to>
    <xdr:sp>
      <xdr:nvSpPr>
        <xdr:cNvPr id="1" name="角丸四角形 1"/>
        <xdr:cNvSpPr>
          <a:spLocks/>
        </xdr:cNvSpPr>
      </xdr:nvSpPr>
      <xdr:spPr>
        <a:xfrm>
          <a:off x="1952625" y="1657350"/>
          <a:ext cx="6753225" cy="552450"/>
        </a:xfrm>
        <a:prstGeom prst="roundRect">
          <a:avLst/>
        </a:prstGeom>
        <a:solidFill>
          <a:srgbClr val="FFFFFF"/>
        </a:solidFill>
        <a:ln w="9525" cmpd="sng">
          <a:solidFill>
            <a:srgbClr val="595959"/>
          </a:solidFill>
          <a:headEnd type="none"/>
          <a:tailEnd type="none"/>
        </a:ln>
      </xdr:spPr>
      <xdr:txBody>
        <a:bodyPr vertOverflow="clip" wrap="square"/>
        <a:p>
          <a:pPr algn="l">
            <a:defRPr/>
          </a:pPr>
          <a:r>
            <a:rPr lang="en-US" cap="none" sz="1100" b="0" i="0" u="none" baseline="0">
              <a:solidFill>
                <a:srgbClr val="000000"/>
              </a:solidFill>
            </a:rPr>
            <a:t>旅費は原則として算定しません。特段の事情により算定が必要な場合は、事務局にお問い合わせください。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6"/>
  <sheetViews>
    <sheetView zoomScalePageLayoutView="0" workbookViewId="0" topLeftCell="A1">
      <selection activeCell="C15" sqref="C15"/>
    </sheetView>
  </sheetViews>
  <sheetFormatPr defaultColWidth="9.00390625" defaultRowHeight="12.75"/>
  <cols>
    <col min="1" max="1" width="3.50390625" style="0" customWidth="1"/>
    <col min="2" max="2" width="23.625" style="0" customWidth="1"/>
    <col min="3" max="3" width="63.875" style="0" customWidth="1"/>
  </cols>
  <sheetData>
    <row r="2" spans="2:3" ht="19.5" customHeight="1">
      <c r="B2" s="71" t="s">
        <v>44</v>
      </c>
      <c r="C2" s="71" t="s">
        <v>45</v>
      </c>
    </row>
    <row r="3" spans="2:3" ht="19.5" customHeight="1">
      <c r="B3" s="72" t="s">
        <v>49</v>
      </c>
      <c r="C3" s="72" t="s">
        <v>50</v>
      </c>
    </row>
    <row r="4" spans="2:3" ht="19.5" customHeight="1">
      <c r="B4" s="72" t="s">
        <v>51</v>
      </c>
      <c r="C4" s="72" t="s">
        <v>52</v>
      </c>
    </row>
    <row r="6" spans="2:3" ht="165" customHeight="1">
      <c r="B6" s="110" t="s">
        <v>213</v>
      </c>
      <c r="C6" s="111" t="s">
        <v>214</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38"/>
  <sheetViews>
    <sheetView showGridLines="0" zoomScale="75" zoomScaleNormal="75" zoomScalePageLayoutView="0" workbookViewId="0" topLeftCell="A27">
      <selection activeCell="E37" sqref="E37"/>
    </sheetView>
  </sheetViews>
  <sheetFormatPr defaultColWidth="7.50390625" defaultRowHeight="12.75"/>
  <cols>
    <col min="1" max="1" width="25.625" style="38" customWidth="1"/>
    <col min="2" max="2" width="15.625" style="0" customWidth="1"/>
    <col min="3" max="3" width="16.625" style="0" customWidth="1"/>
    <col min="4" max="4" width="11.625" style="0" customWidth="1"/>
    <col min="5" max="5" width="14.375" style="0" customWidth="1"/>
    <col min="6" max="6" width="32.125" style="0" customWidth="1"/>
    <col min="7" max="7" width="5.625" style="38" customWidth="1"/>
    <col min="8" max="8" width="14.875" style="0" customWidth="1"/>
    <col min="9" max="9" width="2.625" style="0" customWidth="1"/>
    <col min="10" max="10" width="10.625" style="0" customWidth="1"/>
    <col min="11" max="11" width="2.625" style="0" customWidth="1"/>
    <col min="12" max="12" width="10.625" style="0" customWidth="1"/>
    <col min="13" max="13" width="2.625" style="0" customWidth="1"/>
    <col min="14" max="14" width="10.625" style="0" customWidth="1"/>
    <col min="15" max="15" width="4.625" style="0" customWidth="1"/>
    <col min="16" max="16" width="15.375" style="0" customWidth="1"/>
    <col min="17" max="17" width="2.625" style="0" customWidth="1"/>
    <col min="18" max="18" width="11.50390625" style="0" customWidth="1"/>
    <col min="19" max="19" width="2.625" style="0" customWidth="1"/>
    <col min="20" max="20" width="11.875" style="0" customWidth="1"/>
    <col min="21" max="21" width="2.625" style="0" customWidth="1"/>
    <col min="22" max="22" width="10.625" style="0" customWidth="1"/>
  </cols>
  <sheetData>
    <row r="1" spans="1:7" s="2" customFormat="1" ht="21.75" customHeight="1">
      <c r="A1" s="137" t="s">
        <v>53</v>
      </c>
      <c r="B1" s="138"/>
      <c r="C1" s="138"/>
      <c r="D1" s="138"/>
      <c r="E1" s="138"/>
      <c r="F1" s="138"/>
      <c r="G1" s="1"/>
    </row>
    <row r="2" spans="1:7" s="2" customFormat="1" ht="21.75" customHeight="1">
      <c r="A2" s="78"/>
      <c r="E2" s="4"/>
      <c r="F2" s="4"/>
      <c r="G2" s="1"/>
    </row>
    <row r="3" spans="1:7" s="2" customFormat="1" ht="21.75" customHeight="1">
      <c r="A3" s="79" t="s">
        <v>54</v>
      </c>
      <c r="B3" s="4"/>
      <c r="C3" s="4"/>
      <c r="D3" s="4"/>
      <c r="E3" s="5" t="s">
        <v>39</v>
      </c>
      <c r="F3" s="7"/>
      <c r="G3" s="1"/>
    </row>
    <row r="4" spans="1:24" s="2" customFormat="1" ht="21.75" customHeight="1">
      <c r="A4" s="5" t="s">
        <v>55</v>
      </c>
      <c r="B4" s="6"/>
      <c r="C4" s="6"/>
      <c r="D4" s="6"/>
      <c r="E4" s="6"/>
      <c r="F4" s="7"/>
      <c r="G4" s="1"/>
      <c r="H4" s="139" t="s">
        <v>3</v>
      </c>
      <c r="I4" s="139"/>
      <c r="J4" s="139"/>
      <c r="K4" s="139"/>
      <c r="L4" s="139"/>
      <c r="M4" s="139"/>
      <c r="N4" s="139"/>
      <c r="O4" s="139"/>
      <c r="P4" s="139"/>
      <c r="Q4" s="139"/>
      <c r="R4" s="139"/>
      <c r="S4" s="139"/>
      <c r="T4" s="139"/>
      <c r="U4" s="139"/>
      <c r="V4" s="139"/>
      <c r="W4" s="139"/>
      <c r="X4" s="75"/>
    </row>
    <row r="5" spans="1:7" s="2" customFormat="1" ht="21.75" customHeight="1">
      <c r="A5" s="5" t="s">
        <v>56</v>
      </c>
      <c r="B5" s="6"/>
      <c r="C5" s="6"/>
      <c r="D5" s="6"/>
      <c r="E5" s="6"/>
      <c r="F5" s="7"/>
      <c r="G5" s="1"/>
    </row>
    <row r="6" spans="1:7" s="2" customFormat="1" ht="21.75" customHeight="1">
      <c r="A6" s="5" t="s">
        <v>57</v>
      </c>
      <c r="B6" s="76" t="s">
        <v>58</v>
      </c>
      <c r="C6" s="140" t="s">
        <v>59</v>
      </c>
      <c r="D6" s="141"/>
      <c r="E6" s="141"/>
      <c r="F6" s="142"/>
      <c r="G6" s="1"/>
    </row>
    <row r="7" spans="1:22" s="2" customFormat="1" ht="21.75" customHeight="1">
      <c r="A7" s="35" t="s">
        <v>60</v>
      </c>
      <c r="B7" s="80" t="s">
        <v>0</v>
      </c>
      <c r="C7" s="81" t="s">
        <v>61</v>
      </c>
      <c r="D7" s="3"/>
      <c r="E7" s="3"/>
      <c r="F7" s="9"/>
      <c r="G7" s="1"/>
      <c r="H7" s="21" t="s">
        <v>62</v>
      </c>
      <c r="I7" s="11"/>
      <c r="J7" s="11" t="s">
        <v>63</v>
      </c>
      <c r="K7" s="11"/>
      <c r="L7" s="11" t="s">
        <v>64</v>
      </c>
      <c r="M7" s="11"/>
      <c r="N7" s="11" t="s">
        <v>63</v>
      </c>
      <c r="O7" s="10"/>
      <c r="P7" s="22" t="s">
        <v>65</v>
      </c>
      <c r="Q7" s="11"/>
      <c r="R7" s="82"/>
      <c r="S7" s="1"/>
      <c r="T7" s="1"/>
      <c r="U7" s="1"/>
      <c r="V7" s="1"/>
    </row>
    <row r="8" spans="1:22" s="2" customFormat="1" ht="21.75" customHeight="1">
      <c r="A8" s="8"/>
      <c r="B8" s="83">
        <f>H8*J8+L8*N8+P8</f>
        <v>80000</v>
      </c>
      <c r="C8" s="81" t="s">
        <v>66</v>
      </c>
      <c r="D8" s="3"/>
      <c r="E8" s="3"/>
      <c r="F8" s="9"/>
      <c r="G8" s="70" t="s">
        <v>67</v>
      </c>
      <c r="H8" s="17">
        <v>2730</v>
      </c>
      <c r="I8" s="18" t="s">
        <v>68</v>
      </c>
      <c r="J8" s="84">
        <v>0</v>
      </c>
      <c r="K8" s="18" t="s">
        <v>69</v>
      </c>
      <c r="L8" s="73">
        <v>2390</v>
      </c>
      <c r="M8" s="18" t="s">
        <v>70</v>
      </c>
      <c r="N8" s="84">
        <v>0</v>
      </c>
      <c r="O8" s="16" t="s">
        <v>69</v>
      </c>
      <c r="P8" s="74">
        <v>80000</v>
      </c>
      <c r="Q8" s="18"/>
      <c r="R8" s="85"/>
      <c r="S8" s="1"/>
      <c r="T8" s="86"/>
      <c r="U8" s="1"/>
      <c r="V8" s="87"/>
    </row>
    <row r="9" spans="1:7" s="2" customFormat="1" ht="21.75" customHeight="1">
      <c r="A9" s="14"/>
      <c r="B9" s="88"/>
      <c r="C9" s="39" t="s">
        <v>71</v>
      </c>
      <c r="D9" s="15"/>
      <c r="E9" s="15"/>
      <c r="F9" s="20"/>
      <c r="G9" s="1"/>
    </row>
    <row r="10" spans="1:20" s="2" customFormat="1" ht="21.75" customHeight="1">
      <c r="A10" s="112" t="s">
        <v>72</v>
      </c>
      <c r="B10" s="113"/>
      <c r="C10" s="114" t="s">
        <v>73</v>
      </c>
      <c r="D10" s="115"/>
      <c r="E10" s="115"/>
      <c r="F10" s="116"/>
      <c r="G10" s="117"/>
      <c r="H10" s="118"/>
      <c r="I10" s="119"/>
      <c r="J10" s="120" t="s">
        <v>4</v>
      </c>
      <c r="K10" s="119"/>
      <c r="L10" s="121"/>
      <c r="M10" s="119"/>
      <c r="N10" s="120" t="s">
        <v>4</v>
      </c>
      <c r="O10" s="120"/>
      <c r="P10" s="122" t="s">
        <v>46</v>
      </c>
      <c r="Q10" s="120"/>
      <c r="R10" s="120" t="s">
        <v>47</v>
      </c>
      <c r="S10" s="120"/>
      <c r="T10" s="123" t="s">
        <v>48</v>
      </c>
    </row>
    <row r="11" spans="1:20" s="2" customFormat="1" ht="21.75" customHeight="1">
      <c r="A11" s="124"/>
      <c r="B11" s="125">
        <f>T11</f>
        <v>0</v>
      </c>
      <c r="C11" s="126" t="s">
        <v>74</v>
      </c>
      <c r="D11" s="127"/>
      <c r="E11" s="127"/>
      <c r="F11" s="128"/>
      <c r="G11" s="129" t="s">
        <v>75</v>
      </c>
      <c r="H11" s="130">
        <f>IF(H10="",0,VLOOKUP(H10,'旅費テーブル'!A20:B77,2))</f>
        <v>0</v>
      </c>
      <c r="I11" s="131" t="s">
        <v>76</v>
      </c>
      <c r="J11" s="132">
        <v>0</v>
      </c>
      <c r="K11" s="127" t="s">
        <v>77</v>
      </c>
      <c r="L11" s="133">
        <f>IF(L10="",0,VLOOKUP(L10,'旅費テーブル'!A20:B77,2))</f>
        <v>0</v>
      </c>
      <c r="M11" s="131" t="s">
        <v>76</v>
      </c>
      <c r="N11" s="132">
        <v>0</v>
      </c>
      <c r="O11" s="131" t="s">
        <v>78</v>
      </c>
      <c r="P11" s="134">
        <f>H11*J11+L11*N11</f>
        <v>0</v>
      </c>
      <c r="Q11" s="134" t="s">
        <v>79</v>
      </c>
      <c r="R11" s="135">
        <v>1.08</v>
      </c>
      <c r="S11" s="131" t="s">
        <v>78</v>
      </c>
      <c r="T11" s="136">
        <f>P11/R11</f>
        <v>0</v>
      </c>
    </row>
    <row r="12" spans="1:23" s="2" customFormat="1" ht="21.75" customHeight="1">
      <c r="A12" s="8" t="s">
        <v>80</v>
      </c>
      <c r="B12" s="89" t="str">
        <f>IF(AND(N16&gt;0,V16=0),"症例数割",IF(AND(N16=0,V16&gt;0),"月数割",IF(AND(N16=0,V16=0),"","症例数割か月数割かを選択して下さい。")))</f>
        <v>月数割</v>
      </c>
      <c r="C12" s="36" t="s">
        <v>81</v>
      </c>
      <c r="D12" s="90"/>
      <c r="E12" s="90"/>
      <c r="F12" s="91"/>
      <c r="G12" s="1"/>
      <c r="H12" s="92" t="s">
        <v>5</v>
      </c>
      <c r="I12" s="3"/>
      <c r="J12" s="3"/>
      <c r="K12" s="3"/>
      <c r="L12" s="3"/>
      <c r="M12" s="3"/>
      <c r="N12" s="3"/>
      <c r="O12" s="3"/>
      <c r="P12" s="13"/>
      <c r="Q12" s="3"/>
      <c r="R12" s="3"/>
      <c r="S12" s="10"/>
      <c r="T12" s="10"/>
      <c r="U12" s="10"/>
      <c r="V12" s="10"/>
      <c r="W12" s="12"/>
    </row>
    <row r="13" spans="1:23" s="2" customFormat="1" ht="21.75" customHeight="1">
      <c r="A13" s="8" t="s">
        <v>82</v>
      </c>
      <c r="C13" s="93" t="s">
        <v>83</v>
      </c>
      <c r="D13" s="94"/>
      <c r="E13" s="94"/>
      <c r="F13" s="95"/>
      <c r="G13" s="1"/>
      <c r="H13" s="25">
        <v>67</v>
      </c>
      <c r="I13" s="24" t="s">
        <v>76</v>
      </c>
      <c r="J13" s="26">
        <v>6000</v>
      </c>
      <c r="K13" s="24" t="s">
        <v>76</v>
      </c>
      <c r="L13" s="27">
        <v>3</v>
      </c>
      <c r="M13" s="24" t="s">
        <v>78</v>
      </c>
      <c r="N13" s="143">
        <f>H13*J13*L13</f>
        <v>1206000</v>
      </c>
      <c r="O13" s="143"/>
      <c r="P13" s="28"/>
      <c r="Q13" s="24"/>
      <c r="R13" s="26"/>
      <c r="S13" s="24"/>
      <c r="T13" s="23"/>
      <c r="U13" s="24"/>
      <c r="V13" s="143"/>
      <c r="W13" s="144"/>
    </row>
    <row r="14" spans="1:23" s="2" customFormat="1" ht="21.75" customHeight="1">
      <c r="A14" s="8"/>
      <c r="B14" s="83">
        <f>IF(AND(N16=0,OR(R16=0,V16=0)),N13,N16+V16)</f>
        <v>463846</v>
      </c>
      <c r="C14" s="93" t="s">
        <v>84</v>
      </c>
      <c r="D14" s="94"/>
      <c r="E14" s="94"/>
      <c r="F14" s="95"/>
      <c r="G14" s="70" t="s">
        <v>75</v>
      </c>
      <c r="H14" s="29" t="s">
        <v>6</v>
      </c>
      <c r="I14" s="3"/>
      <c r="J14" s="3"/>
      <c r="K14" s="3"/>
      <c r="L14" s="3"/>
      <c r="M14" s="3"/>
      <c r="N14" s="3"/>
      <c r="O14" s="3"/>
      <c r="P14" s="3" t="s">
        <v>7</v>
      </c>
      <c r="Q14" s="3"/>
      <c r="R14" s="3"/>
      <c r="S14" s="3"/>
      <c r="T14" s="3"/>
      <c r="U14" s="3"/>
      <c r="V14" s="3"/>
      <c r="W14" s="9"/>
    </row>
    <row r="15" spans="1:23" s="2" customFormat="1" ht="21.75" customHeight="1">
      <c r="A15" s="8"/>
      <c r="B15" s="83"/>
      <c r="C15" s="81" t="s">
        <v>85</v>
      </c>
      <c r="D15" s="3"/>
      <c r="E15" s="3"/>
      <c r="F15" s="9"/>
      <c r="G15" s="96"/>
      <c r="H15" s="30" t="s">
        <v>8</v>
      </c>
      <c r="I15" s="77"/>
      <c r="J15" s="23" t="s">
        <v>9</v>
      </c>
      <c r="K15" s="3"/>
      <c r="L15" s="31" t="s">
        <v>10</v>
      </c>
      <c r="M15" s="24"/>
      <c r="N15" s="3"/>
      <c r="O15" s="3"/>
      <c r="P15" s="32" t="s">
        <v>8</v>
      </c>
      <c r="Q15" s="77"/>
      <c r="R15" s="23" t="s">
        <v>11</v>
      </c>
      <c r="S15" s="3"/>
      <c r="T15" s="31" t="s">
        <v>12</v>
      </c>
      <c r="U15" s="24"/>
      <c r="V15" s="3"/>
      <c r="W15" s="9"/>
    </row>
    <row r="16" spans="1:23" s="2" customFormat="1" ht="21.75" customHeight="1">
      <c r="A16" s="14"/>
      <c r="B16" s="88"/>
      <c r="C16" s="39" t="s">
        <v>86</v>
      </c>
      <c r="D16" s="15"/>
      <c r="E16" s="15"/>
      <c r="F16" s="20"/>
      <c r="G16" s="1"/>
      <c r="H16" s="17">
        <f>N13</f>
        <v>1206000</v>
      </c>
      <c r="I16" s="74" t="s">
        <v>79</v>
      </c>
      <c r="J16" s="97">
        <f>L13</f>
        <v>3</v>
      </c>
      <c r="K16" s="16" t="s">
        <v>76</v>
      </c>
      <c r="L16" s="33">
        <v>0</v>
      </c>
      <c r="M16" s="18" t="s">
        <v>78</v>
      </c>
      <c r="N16" s="148">
        <f>INT(H16/J16*L16)</f>
        <v>0</v>
      </c>
      <c r="O16" s="148"/>
      <c r="P16" s="19">
        <f>N13</f>
        <v>1206000</v>
      </c>
      <c r="Q16" s="74" t="s">
        <v>79</v>
      </c>
      <c r="R16" s="34">
        <v>13</v>
      </c>
      <c r="S16" s="16" t="s">
        <v>76</v>
      </c>
      <c r="T16" s="34">
        <v>5</v>
      </c>
      <c r="U16" s="18" t="s">
        <v>78</v>
      </c>
      <c r="V16" s="148">
        <f>IF(R16=0,0,ROUND((P16/R16*T16),0))</f>
        <v>463846</v>
      </c>
      <c r="W16" s="149"/>
    </row>
    <row r="17" spans="1:23" s="2" customFormat="1" ht="21.75" customHeight="1">
      <c r="A17" s="8" t="s">
        <v>87</v>
      </c>
      <c r="B17" s="83" t="str">
        <f>B12</f>
        <v>月数割</v>
      </c>
      <c r="C17" s="81" t="s">
        <v>88</v>
      </c>
      <c r="D17" s="3"/>
      <c r="E17" s="3"/>
      <c r="F17" s="9"/>
      <c r="G17" s="1"/>
      <c r="H17" s="21" t="s">
        <v>5</v>
      </c>
      <c r="I17" s="10"/>
      <c r="J17" s="10"/>
      <c r="K17" s="10"/>
      <c r="L17" s="10"/>
      <c r="M17" s="10"/>
      <c r="N17" s="10"/>
      <c r="O17" s="10"/>
      <c r="P17" s="22"/>
      <c r="Q17" s="10"/>
      <c r="R17" s="10"/>
      <c r="S17" s="10"/>
      <c r="T17" s="10"/>
      <c r="U17" s="10"/>
      <c r="V17" s="10"/>
      <c r="W17" s="12"/>
    </row>
    <row r="18" spans="1:23" s="2" customFormat="1" ht="21.75" customHeight="1">
      <c r="A18" s="8"/>
      <c r="B18" s="83">
        <f>IF(AND(N21=0,V21=0),N18,N21+V21)</f>
        <v>32308</v>
      </c>
      <c r="C18" s="81" t="s">
        <v>89</v>
      </c>
      <c r="D18" s="3"/>
      <c r="E18" s="3"/>
      <c r="F18" s="9"/>
      <c r="G18" s="70" t="s">
        <v>75</v>
      </c>
      <c r="H18" s="98">
        <v>28</v>
      </c>
      <c r="I18" s="24" t="s">
        <v>76</v>
      </c>
      <c r="J18" s="26">
        <v>1000</v>
      </c>
      <c r="K18" s="24" t="s">
        <v>76</v>
      </c>
      <c r="L18" s="23">
        <f>L13</f>
        <v>3</v>
      </c>
      <c r="M18" s="24" t="s">
        <v>90</v>
      </c>
      <c r="N18" s="143">
        <f>H18*J18*L18</f>
        <v>84000</v>
      </c>
      <c r="O18" s="143"/>
      <c r="P18" s="28"/>
      <c r="Q18" s="24"/>
      <c r="R18" s="26"/>
      <c r="S18" s="24"/>
      <c r="T18" s="23"/>
      <c r="U18" s="24"/>
      <c r="V18" s="143"/>
      <c r="W18" s="144"/>
    </row>
    <row r="19" spans="1:23" s="2" customFormat="1" ht="21.75" customHeight="1">
      <c r="A19" s="14"/>
      <c r="B19" s="88"/>
      <c r="C19" s="39" t="s">
        <v>91</v>
      </c>
      <c r="D19" s="15"/>
      <c r="E19" s="15"/>
      <c r="F19" s="20"/>
      <c r="G19" s="1"/>
      <c r="H19" s="29" t="s">
        <v>6</v>
      </c>
      <c r="I19" s="3"/>
      <c r="J19" s="3"/>
      <c r="K19" s="3"/>
      <c r="L19" s="3"/>
      <c r="M19" s="3"/>
      <c r="N19" s="3"/>
      <c r="O19" s="3"/>
      <c r="P19" s="3" t="s">
        <v>7</v>
      </c>
      <c r="Q19" s="3"/>
      <c r="R19" s="3"/>
      <c r="S19" s="3"/>
      <c r="T19" s="3"/>
      <c r="U19" s="3"/>
      <c r="V19" s="3"/>
      <c r="W19" s="9"/>
    </row>
    <row r="20" spans="1:23" s="2" customFormat="1" ht="58.5" customHeight="1">
      <c r="A20" s="5" t="s">
        <v>92</v>
      </c>
      <c r="B20" s="99">
        <v>0</v>
      </c>
      <c r="C20" s="145" t="s">
        <v>93</v>
      </c>
      <c r="D20" s="146"/>
      <c r="E20" s="146"/>
      <c r="F20" s="147"/>
      <c r="G20" s="1"/>
      <c r="H20" s="30" t="s">
        <v>8</v>
      </c>
      <c r="I20" s="77"/>
      <c r="J20" s="23" t="s">
        <v>9</v>
      </c>
      <c r="K20" s="3"/>
      <c r="L20" s="31" t="s">
        <v>10</v>
      </c>
      <c r="M20" s="24"/>
      <c r="N20" s="3"/>
      <c r="O20" s="3"/>
      <c r="P20" s="32" t="s">
        <v>8</v>
      </c>
      <c r="Q20" s="77"/>
      <c r="R20" s="23" t="s">
        <v>11</v>
      </c>
      <c r="S20" s="3"/>
      <c r="T20" s="31" t="s">
        <v>12</v>
      </c>
      <c r="U20" s="24"/>
      <c r="V20" s="3"/>
      <c r="W20" s="9"/>
    </row>
    <row r="21" spans="1:23" s="2" customFormat="1" ht="21.75" customHeight="1">
      <c r="A21" s="8" t="s">
        <v>94</v>
      </c>
      <c r="B21" s="83" t="s">
        <v>0</v>
      </c>
      <c r="C21" s="81" t="s">
        <v>95</v>
      </c>
      <c r="D21" s="3"/>
      <c r="E21" s="3"/>
      <c r="F21" s="9"/>
      <c r="G21" s="1"/>
      <c r="H21" s="17">
        <f>N18</f>
        <v>84000</v>
      </c>
      <c r="I21" s="74" t="s">
        <v>96</v>
      </c>
      <c r="J21" s="97">
        <f>L13</f>
        <v>3</v>
      </c>
      <c r="K21" s="16" t="s">
        <v>76</v>
      </c>
      <c r="L21" s="97">
        <f>L16</f>
        <v>0</v>
      </c>
      <c r="M21" s="18" t="s">
        <v>78</v>
      </c>
      <c r="N21" s="148">
        <f>INT(H21/J21*L21)</f>
        <v>0</v>
      </c>
      <c r="O21" s="148"/>
      <c r="P21" s="19">
        <f>N18</f>
        <v>84000</v>
      </c>
      <c r="Q21" s="74" t="s">
        <v>97</v>
      </c>
      <c r="R21" s="100">
        <f>R16</f>
        <v>13</v>
      </c>
      <c r="S21" s="16" t="s">
        <v>76</v>
      </c>
      <c r="T21" s="101">
        <f>+T16</f>
        <v>5</v>
      </c>
      <c r="U21" s="18" t="s">
        <v>98</v>
      </c>
      <c r="V21" s="148">
        <f>IF(R21=0,0,ROUND((P21/R21*T21),0))</f>
        <v>32308</v>
      </c>
      <c r="W21" s="149"/>
    </row>
    <row r="22" spans="1:7" s="2" customFormat="1" ht="21.75" customHeight="1">
      <c r="A22" s="8"/>
      <c r="B22" s="83">
        <f>INT((B14+B18)*30/100)</f>
        <v>148846</v>
      </c>
      <c r="C22" s="81" t="s">
        <v>99</v>
      </c>
      <c r="D22" s="3"/>
      <c r="E22" s="3"/>
      <c r="F22" s="9"/>
      <c r="G22" s="1"/>
    </row>
    <row r="23" spans="1:7" s="2" customFormat="1" ht="21.75" customHeight="1">
      <c r="A23" s="14"/>
      <c r="B23" s="88"/>
      <c r="C23" s="39" t="s">
        <v>100</v>
      </c>
      <c r="D23" s="15"/>
      <c r="E23" s="15"/>
      <c r="F23" s="20"/>
      <c r="G23" s="1"/>
    </row>
    <row r="24" spans="1:11" s="2" customFormat="1" ht="21.75" customHeight="1">
      <c r="A24" s="8" t="s">
        <v>101</v>
      </c>
      <c r="B24" s="102" t="s">
        <v>0</v>
      </c>
      <c r="C24" s="81" t="s">
        <v>102</v>
      </c>
      <c r="D24" s="3"/>
      <c r="E24" s="3"/>
      <c r="F24" s="9"/>
      <c r="G24" s="1"/>
      <c r="H24" s="3"/>
      <c r="I24" s="3"/>
      <c r="J24" s="3"/>
      <c r="K24" s="3"/>
    </row>
    <row r="25" spans="1:11" s="2" customFormat="1" ht="21.75" customHeight="1">
      <c r="A25" s="14"/>
      <c r="B25" s="103">
        <v>0</v>
      </c>
      <c r="C25" s="39" t="s">
        <v>103</v>
      </c>
      <c r="D25" s="15"/>
      <c r="E25" s="15"/>
      <c r="F25" s="20"/>
      <c r="G25" s="70"/>
      <c r="H25" s="26"/>
      <c r="I25" s="3"/>
      <c r="J25" s="3"/>
      <c r="K25" s="3"/>
    </row>
    <row r="26" spans="1:24" s="2" customFormat="1" ht="21.75" customHeight="1">
      <c r="A26" s="8" t="s">
        <v>104</v>
      </c>
      <c r="B26" s="83"/>
      <c r="C26" s="81" t="s">
        <v>105</v>
      </c>
      <c r="D26" s="3"/>
      <c r="E26" s="3"/>
      <c r="F26" s="9"/>
      <c r="G26"/>
      <c r="H26"/>
      <c r="I26"/>
      <c r="J26"/>
      <c r="K26"/>
      <c r="L26"/>
      <c r="M26"/>
      <c r="N26"/>
      <c r="O26"/>
      <c r="P26"/>
      <c r="Q26"/>
      <c r="R26"/>
      <c r="S26"/>
      <c r="T26"/>
      <c r="U26"/>
      <c r="V26"/>
      <c r="W26"/>
      <c r="X26"/>
    </row>
    <row r="27" spans="1:24" s="2" customFormat="1" ht="21.75" customHeight="1">
      <c r="A27" s="8" t="s">
        <v>106</v>
      </c>
      <c r="B27" s="83">
        <v>0</v>
      </c>
      <c r="C27" s="81" t="s">
        <v>107</v>
      </c>
      <c r="D27" s="3"/>
      <c r="E27" s="3"/>
      <c r="F27" s="9"/>
      <c r="G27"/>
      <c r="H27"/>
      <c r="I27"/>
      <c r="J27"/>
      <c r="K27"/>
      <c r="L27"/>
      <c r="M27"/>
      <c r="N27"/>
      <c r="O27"/>
      <c r="P27"/>
      <c r="Q27"/>
      <c r="R27"/>
      <c r="S27"/>
      <c r="T27"/>
      <c r="U27"/>
      <c r="V27"/>
      <c r="W27"/>
      <c r="X27"/>
    </row>
    <row r="28" spans="1:24" s="2" customFormat="1" ht="21.75" customHeight="1">
      <c r="A28" s="14"/>
      <c r="B28" s="88"/>
      <c r="C28" s="104" t="s">
        <v>108</v>
      </c>
      <c r="D28" s="105"/>
      <c r="E28" s="105"/>
      <c r="F28" s="20"/>
      <c r="G28"/>
      <c r="H28"/>
      <c r="I28"/>
      <c r="J28"/>
      <c r="K28"/>
      <c r="L28"/>
      <c r="M28"/>
      <c r="N28"/>
      <c r="O28"/>
      <c r="P28"/>
      <c r="Q28"/>
      <c r="R28"/>
      <c r="S28"/>
      <c r="T28"/>
      <c r="U28"/>
      <c r="V28"/>
      <c r="W28"/>
      <c r="X28"/>
    </row>
    <row r="29" spans="1:24" s="2" customFormat="1" ht="21.75" customHeight="1">
      <c r="A29" s="8" t="s">
        <v>109</v>
      </c>
      <c r="B29" s="83" t="s">
        <v>0</v>
      </c>
      <c r="C29" s="81" t="s">
        <v>110</v>
      </c>
      <c r="D29" s="3"/>
      <c r="E29" s="3"/>
      <c r="F29" s="9"/>
      <c r="G29"/>
      <c r="H29"/>
      <c r="I29"/>
      <c r="J29"/>
      <c r="K29"/>
      <c r="L29"/>
      <c r="M29"/>
      <c r="N29"/>
      <c r="O29"/>
      <c r="P29"/>
      <c r="Q29"/>
      <c r="R29"/>
      <c r="S29"/>
      <c r="T29"/>
      <c r="U29"/>
      <c r="V29"/>
      <c r="W29"/>
      <c r="X29"/>
    </row>
    <row r="30" spans="1:24" s="2" customFormat="1" ht="21.75" customHeight="1">
      <c r="A30" s="8"/>
      <c r="B30" s="83"/>
      <c r="C30" s="81" t="s">
        <v>111</v>
      </c>
      <c r="D30" s="3"/>
      <c r="E30" s="3"/>
      <c r="F30" s="9"/>
      <c r="G30"/>
      <c r="H30"/>
      <c r="I30"/>
      <c r="J30"/>
      <c r="K30"/>
      <c r="L30"/>
      <c r="M30"/>
      <c r="N30"/>
      <c r="O30"/>
      <c r="P30"/>
      <c r="Q30"/>
      <c r="R30"/>
      <c r="S30"/>
      <c r="T30"/>
      <c r="U30"/>
      <c r="V30"/>
      <c r="W30"/>
      <c r="X30"/>
    </row>
    <row r="31" spans="1:7" s="2" customFormat="1" ht="21.75" customHeight="1">
      <c r="A31" s="8"/>
      <c r="B31" s="83">
        <f>INT(SUM(B7:B28)*10/100)</f>
        <v>72500</v>
      </c>
      <c r="C31" s="81" t="s">
        <v>112</v>
      </c>
      <c r="D31" s="3"/>
      <c r="E31" s="3"/>
      <c r="F31" s="9"/>
      <c r="G31" s="1"/>
    </row>
    <row r="32" spans="1:7" s="2" customFormat="1" ht="21.75" customHeight="1">
      <c r="A32" s="14"/>
      <c r="B32" s="88"/>
      <c r="C32" s="39" t="s">
        <v>113</v>
      </c>
      <c r="D32" s="15"/>
      <c r="E32" s="15"/>
      <c r="F32" s="20"/>
      <c r="G32" s="1"/>
    </row>
    <row r="33" spans="1:7" s="2" customFormat="1" ht="21.75" customHeight="1">
      <c r="A33" s="8" t="s">
        <v>114</v>
      </c>
      <c r="B33" s="83" t="s">
        <v>0</v>
      </c>
      <c r="C33" s="81" t="s">
        <v>115</v>
      </c>
      <c r="D33" s="3"/>
      <c r="E33" s="3"/>
      <c r="F33" s="9"/>
      <c r="G33" s="1"/>
    </row>
    <row r="34" spans="1:7" s="2" customFormat="1" ht="21.75" customHeight="1">
      <c r="A34" s="14" t="s">
        <v>116</v>
      </c>
      <c r="B34" s="88">
        <f>INT(SUM(B7:B32)*30/100)</f>
        <v>239250</v>
      </c>
      <c r="C34" s="39" t="s">
        <v>117</v>
      </c>
      <c r="D34" s="15"/>
      <c r="E34" s="15"/>
      <c r="F34" s="20"/>
      <c r="G34" s="1"/>
    </row>
    <row r="35" spans="1:7" s="2" customFormat="1" ht="21.75" customHeight="1">
      <c r="A35" s="8" t="s">
        <v>118</v>
      </c>
      <c r="B35" s="83" t="s">
        <v>0</v>
      </c>
      <c r="C35" s="81" t="s">
        <v>1</v>
      </c>
      <c r="D35" s="3"/>
      <c r="E35" s="106">
        <f>E36-B36</f>
        <v>103675</v>
      </c>
      <c r="F35" s="37"/>
      <c r="G35" s="1"/>
    </row>
    <row r="36" spans="1:7" s="2" customFormat="1" ht="21.75" customHeight="1">
      <c r="A36" s="14"/>
      <c r="B36" s="88">
        <f>SUM(B7:B34)</f>
        <v>1036750</v>
      </c>
      <c r="C36" s="39" t="s">
        <v>2</v>
      </c>
      <c r="D36" s="16"/>
      <c r="E36" s="40">
        <f>INT(B36*1.1)</f>
        <v>1140425</v>
      </c>
      <c r="F36" s="41"/>
      <c r="G36" s="1"/>
    </row>
    <row r="37" spans="1:7" s="2" customFormat="1" ht="21.75" customHeight="1">
      <c r="A37" s="107"/>
      <c r="C37" s="107" t="s">
        <v>119</v>
      </c>
      <c r="G37" s="1"/>
    </row>
    <row r="38" spans="1:7" s="42" customFormat="1" ht="15" customHeight="1">
      <c r="A38" s="38"/>
      <c r="B38"/>
      <c r="C38"/>
      <c r="D38"/>
      <c r="E38"/>
      <c r="F38"/>
      <c r="G38" s="38"/>
    </row>
  </sheetData>
  <sheetProtection/>
  <mergeCells count="12">
    <mergeCell ref="C20:F20"/>
    <mergeCell ref="N21:O21"/>
    <mergeCell ref="V21:W21"/>
    <mergeCell ref="N16:O16"/>
    <mergeCell ref="V16:W16"/>
    <mergeCell ref="A1:F1"/>
    <mergeCell ref="H4:W4"/>
    <mergeCell ref="C6:F6"/>
    <mergeCell ref="N13:O13"/>
    <mergeCell ref="V13:W13"/>
    <mergeCell ref="N18:O18"/>
    <mergeCell ref="V18:W18"/>
  </mergeCells>
  <printOptions/>
  <pageMargins left="0.7874015748031497" right="0.1968503937007874" top="0.7874015748031497" bottom="0.3937007874015748" header="0.5118110236220472" footer="0.5118110236220472"/>
  <pageSetup horizontalDpi="600" verticalDpi="600" orientation="landscape" paperSize="9" scale="60" r:id="rId4"/>
  <headerFooter alignWithMargins="0">
    <oddHeader>&amp;R別紙基準１
(-H24.12.31)</oddHeader>
  </headerFooter>
  <drawing r:id="rId3"/>
  <legacyDrawing r:id="rId2"/>
</worksheet>
</file>

<file path=xl/worksheets/sheet3.xml><?xml version="1.0" encoding="utf-8"?>
<worksheet xmlns="http://schemas.openxmlformats.org/spreadsheetml/2006/main" xmlns:r="http://schemas.openxmlformats.org/officeDocument/2006/relationships">
  <dimension ref="A1:X32"/>
  <sheetViews>
    <sheetView showGridLines="0" tabSelected="1" zoomScale="75" zoomScaleNormal="75" zoomScalePageLayoutView="0" workbookViewId="0" topLeftCell="A1">
      <selection activeCell="B5" sqref="B5"/>
    </sheetView>
  </sheetViews>
  <sheetFormatPr defaultColWidth="7.50390625" defaultRowHeight="12.75"/>
  <cols>
    <col min="1" max="1" width="25.625" style="38" customWidth="1"/>
    <col min="2" max="2" width="15.625" style="0" customWidth="1"/>
    <col min="3" max="3" width="16.625" style="0" customWidth="1"/>
    <col min="4" max="4" width="11.625" style="0" customWidth="1"/>
    <col min="5" max="5" width="14.375" style="0" customWidth="1"/>
    <col min="6" max="6" width="32.125" style="0" customWidth="1"/>
    <col min="7" max="7" width="5.625" style="38" customWidth="1"/>
    <col min="8" max="8" width="14.875" style="0" customWidth="1"/>
    <col min="9" max="9" width="2.625" style="0" customWidth="1"/>
    <col min="10" max="10" width="10.625" style="0" customWidth="1"/>
    <col min="11" max="11" width="2.625" style="0" customWidth="1"/>
    <col min="12" max="12" width="10.625" style="0" customWidth="1"/>
    <col min="13" max="13" width="2.625" style="0" customWidth="1"/>
    <col min="14" max="14" width="10.625" style="0" customWidth="1"/>
    <col min="15" max="15" width="4.625" style="0" customWidth="1"/>
    <col min="16" max="16" width="15.375" style="0" customWidth="1"/>
    <col min="17" max="17" width="2.625" style="0" customWidth="1"/>
    <col min="18" max="18" width="12.625" style="0" customWidth="1"/>
    <col min="19" max="19" width="2.625" style="0" customWidth="1"/>
    <col min="20" max="20" width="12.625" style="0" customWidth="1"/>
    <col min="21" max="21" width="2.625" style="0" customWidth="1"/>
    <col min="22" max="22" width="10.625" style="0" customWidth="1"/>
    <col min="23" max="23" width="4.50390625" style="0" customWidth="1"/>
  </cols>
  <sheetData>
    <row r="1" spans="1:7" s="2" customFormat="1" ht="21.75" customHeight="1">
      <c r="A1" s="150" t="s">
        <v>53</v>
      </c>
      <c r="B1" s="151"/>
      <c r="C1" s="151"/>
      <c r="D1" s="151"/>
      <c r="E1" s="151"/>
      <c r="F1" s="151"/>
      <c r="G1" s="1"/>
    </row>
    <row r="2" spans="1:7" s="2" customFormat="1" ht="21.75" customHeight="1">
      <c r="A2" s="78"/>
      <c r="E2" s="4"/>
      <c r="F2" s="4"/>
      <c r="G2" s="1"/>
    </row>
    <row r="3" spans="1:7" s="2" customFormat="1" ht="21.75" customHeight="1">
      <c r="A3" s="79" t="s">
        <v>120</v>
      </c>
      <c r="B3" s="4"/>
      <c r="C3" s="4"/>
      <c r="D3" s="4"/>
      <c r="E3" s="5" t="s">
        <v>39</v>
      </c>
      <c r="F3" s="7"/>
      <c r="G3" s="1"/>
    </row>
    <row r="4" spans="1:24" s="2" customFormat="1" ht="21.75" customHeight="1">
      <c r="A4" s="5" t="s">
        <v>121</v>
      </c>
      <c r="B4" s="6"/>
      <c r="C4" s="6"/>
      <c r="D4" s="6"/>
      <c r="E4" s="6"/>
      <c r="F4" s="7"/>
      <c r="G4" s="1"/>
      <c r="H4" s="139" t="s">
        <v>3</v>
      </c>
      <c r="I4" s="139"/>
      <c r="J4" s="139"/>
      <c r="K4" s="139"/>
      <c r="L4" s="139"/>
      <c r="M4" s="139"/>
      <c r="N4" s="139"/>
      <c r="O4" s="139"/>
      <c r="P4" s="139"/>
      <c r="Q4" s="139"/>
      <c r="R4" s="139"/>
      <c r="S4" s="139"/>
      <c r="T4" s="139"/>
      <c r="U4" s="139"/>
      <c r="V4" s="139"/>
      <c r="W4" s="139"/>
      <c r="X4" s="75"/>
    </row>
    <row r="5" spans="1:7" s="2" customFormat="1" ht="21.75" customHeight="1">
      <c r="A5" s="5" t="s">
        <v>122</v>
      </c>
      <c r="B5" s="6"/>
      <c r="C5" s="6"/>
      <c r="D5" s="6"/>
      <c r="E5" s="6"/>
      <c r="F5" s="7"/>
      <c r="G5" s="1"/>
    </row>
    <row r="6" spans="1:7" s="2" customFormat="1" ht="21.75" customHeight="1">
      <c r="A6" s="5" t="s">
        <v>123</v>
      </c>
      <c r="B6" s="76" t="s">
        <v>124</v>
      </c>
      <c r="C6" s="140" t="s">
        <v>125</v>
      </c>
      <c r="D6" s="141"/>
      <c r="E6" s="141"/>
      <c r="F6" s="142"/>
      <c r="G6" s="1"/>
    </row>
    <row r="7" spans="1:20" s="2" customFormat="1" ht="21.75" customHeight="1">
      <c r="A7" s="112" t="s">
        <v>126</v>
      </c>
      <c r="B7" s="113"/>
      <c r="C7" s="114" t="s">
        <v>127</v>
      </c>
      <c r="D7" s="115"/>
      <c r="E7" s="115"/>
      <c r="F7" s="116"/>
      <c r="G7" s="117"/>
      <c r="H7" s="118"/>
      <c r="I7" s="119"/>
      <c r="J7" s="120" t="s">
        <v>4</v>
      </c>
      <c r="K7" s="119"/>
      <c r="L7" s="121"/>
      <c r="M7" s="119"/>
      <c r="N7" s="120" t="s">
        <v>4</v>
      </c>
      <c r="O7" s="120"/>
      <c r="P7" s="122" t="s">
        <v>46</v>
      </c>
      <c r="Q7" s="120"/>
      <c r="R7" s="120" t="s">
        <v>47</v>
      </c>
      <c r="S7" s="120"/>
      <c r="T7" s="123" t="s">
        <v>48</v>
      </c>
    </row>
    <row r="8" spans="1:20" s="2" customFormat="1" ht="21.75" customHeight="1">
      <c r="A8" s="124"/>
      <c r="B8" s="125">
        <f>T8</f>
        <v>0</v>
      </c>
      <c r="C8" s="126" t="s">
        <v>74</v>
      </c>
      <c r="D8" s="127"/>
      <c r="E8" s="127"/>
      <c r="F8" s="128"/>
      <c r="G8" s="129" t="s">
        <v>128</v>
      </c>
      <c r="H8" s="130">
        <f>IF(H7="",0,VLOOKUP(H7,'旅費テーブル'!A17:B74,2))</f>
        <v>0</v>
      </c>
      <c r="I8" s="131" t="s">
        <v>129</v>
      </c>
      <c r="J8" s="132">
        <v>0</v>
      </c>
      <c r="K8" s="127" t="s">
        <v>130</v>
      </c>
      <c r="L8" s="133">
        <f>IF(L7="",0,VLOOKUP(L7,'旅費テーブル'!A17:B74,2))</f>
        <v>0</v>
      </c>
      <c r="M8" s="131" t="s">
        <v>129</v>
      </c>
      <c r="N8" s="132">
        <v>0</v>
      </c>
      <c r="O8" s="131" t="s">
        <v>98</v>
      </c>
      <c r="P8" s="134">
        <f>H8*J8+L8*N8</f>
        <v>0</v>
      </c>
      <c r="Q8" s="134" t="s">
        <v>97</v>
      </c>
      <c r="R8" s="135">
        <v>1.08</v>
      </c>
      <c r="S8" s="131" t="s">
        <v>98</v>
      </c>
      <c r="T8" s="136">
        <f>P8/R8</f>
        <v>0</v>
      </c>
    </row>
    <row r="9" spans="1:23" s="2" customFormat="1" ht="21.75" customHeight="1">
      <c r="A9" s="8" t="s">
        <v>131</v>
      </c>
      <c r="B9" s="89" t="str">
        <f>IF(AND(N13&gt;0,V13=0),"症例数割",IF(AND(N13=0,V13&gt;0),"月数割",IF(AND(N13=0,V13=0),"","症例数割か月数割かを選択して下さい。")))</f>
        <v>月数割</v>
      </c>
      <c r="C9" s="36" t="s">
        <v>81</v>
      </c>
      <c r="D9" s="90"/>
      <c r="E9" s="90"/>
      <c r="F9" s="91"/>
      <c r="G9" s="1"/>
      <c r="H9" s="92" t="s">
        <v>5</v>
      </c>
      <c r="I9" s="3"/>
      <c r="J9" s="3"/>
      <c r="K9" s="3"/>
      <c r="L9" s="3"/>
      <c r="M9" s="3"/>
      <c r="N9" s="3"/>
      <c r="O9" s="3"/>
      <c r="P9" s="13"/>
      <c r="Q9" s="3"/>
      <c r="R9" s="3"/>
      <c r="S9" s="10"/>
      <c r="T9" s="10"/>
      <c r="U9" s="10"/>
      <c r="V9" s="10"/>
      <c r="W9" s="12"/>
    </row>
    <row r="10" spans="1:23" s="2" customFormat="1" ht="21.75" customHeight="1">
      <c r="A10" s="8" t="s">
        <v>132</v>
      </c>
      <c r="C10" s="93" t="s">
        <v>83</v>
      </c>
      <c r="D10" s="94"/>
      <c r="E10" s="94"/>
      <c r="F10" s="95"/>
      <c r="G10" s="1"/>
      <c r="H10" s="25">
        <v>67</v>
      </c>
      <c r="I10" s="24" t="s">
        <v>129</v>
      </c>
      <c r="J10" s="26">
        <v>6000</v>
      </c>
      <c r="K10" s="24" t="s">
        <v>129</v>
      </c>
      <c r="L10" s="27">
        <v>3</v>
      </c>
      <c r="M10" s="24" t="s">
        <v>98</v>
      </c>
      <c r="N10" s="143">
        <f>H10*J10*L10</f>
        <v>1206000</v>
      </c>
      <c r="O10" s="143"/>
      <c r="P10" s="28"/>
      <c r="Q10" s="24"/>
      <c r="R10" s="26"/>
      <c r="S10" s="24"/>
      <c r="T10" s="23"/>
      <c r="U10" s="24"/>
      <c r="V10" s="143"/>
      <c r="W10" s="144"/>
    </row>
    <row r="11" spans="1:23" s="2" customFormat="1" ht="21.75" customHeight="1">
      <c r="A11" s="8"/>
      <c r="B11" s="83">
        <f>IF(AND(N13=0,OR(R13=0,V13=0)),N10,N13+V13)</f>
        <v>463846</v>
      </c>
      <c r="C11" s="93" t="s">
        <v>84</v>
      </c>
      <c r="D11" s="94"/>
      <c r="E11" s="94"/>
      <c r="F11" s="95"/>
      <c r="G11" s="70" t="s">
        <v>128</v>
      </c>
      <c r="H11" s="29" t="s">
        <v>6</v>
      </c>
      <c r="I11" s="3"/>
      <c r="J11" s="3"/>
      <c r="K11" s="3"/>
      <c r="L11" s="3"/>
      <c r="M11" s="3"/>
      <c r="N11" s="3"/>
      <c r="O11" s="3"/>
      <c r="P11" s="3" t="s">
        <v>7</v>
      </c>
      <c r="Q11" s="3"/>
      <c r="R11" s="3"/>
      <c r="S11" s="3"/>
      <c r="T11" s="3"/>
      <c r="U11" s="3"/>
      <c r="V11" s="3"/>
      <c r="W11" s="9"/>
    </row>
    <row r="12" spans="1:23" s="2" customFormat="1" ht="21.75" customHeight="1">
      <c r="A12" s="8"/>
      <c r="B12" s="83"/>
      <c r="C12" s="81" t="s">
        <v>133</v>
      </c>
      <c r="D12" s="3"/>
      <c r="E12" s="3"/>
      <c r="F12" s="9"/>
      <c r="G12" s="96"/>
      <c r="H12" s="30" t="s">
        <v>8</v>
      </c>
      <c r="I12" s="77"/>
      <c r="J12" s="23" t="s">
        <v>9</v>
      </c>
      <c r="K12" s="3"/>
      <c r="L12" s="31" t="s">
        <v>10</v>
      </c>
      <c r="M12" s="24"/>
      <c r="N12" s="3"/>
      <c r="O12" s="3"/>
      <c r="P12" s="32" t="s">
        <v>8</v>
      </c>
      <c r="Q12" s="77"/>
      <c r="R12" s="23" t="s">
        <v>11</v>
      </c>
      <c r="S12" s="3"/>
      <c r="T12" s="31" t="s">
        <v>12</v>
      </c>
      <c r="U12" s="24"/>
      <c r="V12" s="3"/>
      <c r="W12" s="9"/>
    </row>
    <row r="13" spans="1:23" s="2" customFormat="1" ht="21.75" customHeight="1">
      <c r="A13" s="14"/>
      <c r="B13" s="88"/>
      <c r="C13" s="39" t="s">
        <v>134</v>
      </c>
      <c r="D13" s="15"/>
      <c r="E13" s="15"/>
      <c r="F13" s="20"/>
      <c r="G13" s="1"/>
      <c r="H13" s="17">
        <f>N10</f>
        <v>1206000</v>
      </c>
      <c r="I13" s="74" t="s">
        <v>79</v>
      </c>
      <c r="J13" s="97">
        <f>L10</f>
        <v>3</v>
      </c>
      <c r="K13" s="16" t="s">
        <v>135</v>
      </c>
      <c r="L13" s="33">
        <v>0</v>
      </c>
      <c r="M13" s="18" t="s">
        <v>136</v>
      </c>
      <c r="N13" s="148">
        <f>INT(H13/J13*L13)</f>
        <v>0</v>
      </c>
      <c r="O13" s="148"/>
      <c r="P13" s="19">
        <f>N10</f>
        <v>1206000</v>
      </c>
      <c r="Q13" s="74" t="s">
        <v>96</v>
      </c>
      <c r="R13" s="34">
        <v>13</v>
      </c>
      <c r="S13" s="16" t="s">
        <v>70</v>
      </c>
      <c r="T13" s="34">
        <v>5</v>
      </c>
      <c r="U13" s="18" t="s">
        <v>137</v>
      </c>
      <c r="V13" s="148">
        <f>IF(R13=0,0,ROUND((P13/R13*T13),0))</f>
        <v>463846</v>
      </c>
      <c r="W13" s="149"/>
    </row>
    <row r="14" spans="1:23" s="2" customFormat="1" ht="21.75" customHeight="1">
      <c r="A14" s="8" t="s">
        <v>138</v>
      </c>
      <c r="B14" s="83" t="str">
        <f>B9</f>
        <v>月数割</v>
      </c>
      <c r="C14" s="81" t="s">
        <v>88</v>
      </c>
      <c r="D14" s="3"/>
      <c r="E14" s="3"/>
      <c r="F14" s="9"/>
      <c r="G14" s="1"/>
      <c r="H14" s="21" t="s">
        <v>5</v>
      </c>
      <c r="I14" s="10"/>
      <c r="J14" s="10"/>
      <c r="K14" s="10"/>
      <c r="L14" s="10"/>
      <c r="M14" s="10"/>
      <c r="N14" s="10"/>
      <c r="O14" s="10"/>
      <c r="P14" s="22"/>
      <c r="Q14" s="10"/>
      <c r="R14" s="10"/>
      <c r="S14" s="10"/>
      <c r="T14" s="10"/>
      <c r="U14" s="10"/>
      <c r="V14" s="10"/>
      <c r="W14" s="12"/>
    </row>
    <row r="15" spans="1:23" s="2" customFormat="1" ht="21.75" customHeight="1">
      <c r="A15" s="8"/>
      <c r="B15" s="83">
        <f>IF(AND(N18=0,V18=0),N15,N18+V18)</f>
        <v>32308</v>
      </c>
      <c r="C15" s="81" t="s">
        <v>89</v>
      </c>
      <c r="D15" s="3"/>
      <c r="E15" s="3"/>
      <c r="F15" s="9"/>
      <c r="G15" s="70" t="s">
        <v>75</v>
      </c>
      <c r="H15" s="108">
        <v>28</v>
      </c>
      <c r="I15" s="24" t="s">
        <v>70</v>
      </c>
      <c r="J15" s="26">
        <v>1000</v>
      </c>
      <c r="K15" s="24" t="s">
        <v>70</v>
      </c>
      <c r="L15" s="23">
        <f>L10</f>
        <v>3</v>
      </c>
      <c r="M15" s="24" t="s">
        <v>98</v>
      </c>
      <c r="N15" s="143">
        <f>H15*J15*L15</f>
        <v>84000</v>
      </c>
      <c r="O15" s="143"/>
      <c r="P15" s="28"/>
      <c r="Q15" s="24"/>
      <c r="R15" s="26"/>
      <c r="S15" s="24"/>
      <c r="T15" s="23"/>
      <c r="U15" s="24"/>
      <c r="V15" s="143"/>
      <c r="W15" s="144"/>
    </row>
    <row r="16" spans="1:23" s="2" customFormat="1" ht="21.75" customHeight="1">
      <c r="A16" s="14"/>
      <c r="B16" s="88"/>
      <c r="C16" s="39" t="s">
        <v>91</v>
      </c>
      <c r="D16" s="15"/>
      <c r="E16" s="15"/>
      <c r="F16" s="20"/>
      <c r="G16" s="1"/>
      <c r="H16" s="29" t="s">
        <v>6</v>
      </c>
      <c r="I16" s="3"/>
      <c r="J16" s="3"/>
      <c r="K16" s="3"/>
      <c r="L16" s="3"/>
      <c r="M16" s="3"/>
      <c r="N16" s="3"/>
      <c r="O16" s="3"/>
      <c r="P16" s="3" t="s">
        <v>7</v>
      </c>
      <c r="Q16" s="3"/>
      <c r="R16" s="3"/>
      <c r="S16" s="3"/>
      <c r="T16" s="3"/>
      <c r="U16" s="3"/>
      <c r="V16" s="3"/>
      <c r="W16" s="9"/>
    </row>
    <row r="17" spans="1:23" s="2" customFormat="1" ht="58.5" customHeight="1">
      <c r="A17" s="5" t="s">
        <v>139</v>
      </c>
      <c r="B17" s="99">
        <v>0</v>
      </c>
      <c r="C17" s="145" t="s">
        <v>93</v>
      </c>
      <c r="D17" s="146"/>
      <c r="E17" s="146"/>
      <c r="F17" s="147"/>
      <c r="G17" s="1"/>
      <c r="H17" s="30" t="s">
        <v>8</v>
      </c>
      <c r="I17" s="77"/>
      <c r="J17" s="23" t="s">
        <v>9</v>
      </c>
      <c r="K17" s="3"/>
      <c r="L17" s="31" t="s">
        <v>10</v>
      </c>
      <c r="M17" s="24"/>
      <c r="N17" s="3"/>
      <c r="O17" s="3"/>
      <c r="P17" s="32" t="s">
        <v>8</v>
      </c>
      <c r="Q17" s="77"/>
      <c r="R17" s="23" t="s">
        <v>11</v>
      </c>
      <c r="S17" s="3"/>
      <c r="T17" s="31" t="s">
        <v>12</v>
      </c>
      <c r="U17" s="24"/>
      <c r="V17" s="3"/>
      <c r="W17" s="9"/>
    </row>
    <row r="18" spans="1:23" s="2" customFormat="1" ht="21.75" customHeight="1">
      <c r="A18" s="8" t="s">
        <v>140</v>
      </c>
      <c r="B18" s="83" t="s">
        <v>0</v>
      </c>
      <c r="C18" s="81" t="s">
        <v>141</v>
      </c>
      <c r="D18" s="3"/>
      <c r="E18" s="3"/>
      <c r="F18" s="9"/>
      <c r="G18" s="1"/>
      <c r="H18" s="17">
        <f>N15</f>
        <v>84000</v>
      </c>
      <c r="I18" s="74" t="s">
        <v>142</v>
      </c>
      <c r="J18" s="97">
        <f>L10</f>
        <v>3</v>
      </c>
      <c r="K18" s="16" t="s">
        <v>70</v>
      </c>
      <c r="L18" s="97">
        <f>L13</f>
        <v>0</v>
      </c>
      <c r="M18" s="18" t="s">
        <v>137</v>
      </c>
      <c r="N18" s="148">
        <f>INT(H18/J18*L18)</f>
        <v>0</v>
      </c>
      <c r="O18" s="148"/>
      <c r="P18" s="19">
        <f>N15</f>
        <v>84000</v>
      </c>
      <c r="Q18" s="74" t="s">
        <v>96</v>
      </c>
      <c r="R18" s="100">
        <f>R13</f>
        <v>13</v>
      </c>
      <c r="S18" s="16" t="s">
        <v>129</v>
      </c>
      <c r="T18" s="109">
        <f>+T13</f>
        <v>5</v>
      </c>
      <c r="U18" s="18" t="s">
        <v>78</v>
      </c>
      <c r="V18" s="148">
        <f>IF(R18=0,0,ROUND((P18/R18*T18),0))</f>
        <v>32308</v>
      </c>
      <c r="W18" s="149"/>
    </row>
    <row r="19" spans="1:7" s="2" customFormat="1" ht="21.75" customHeight="1">
      <c r="A19" s="8"/>
      <c r="B19" s="83">
        <f>INT((B11+B15)*50/100)</f>
        <v>248077</v>
      </c>
      <c r="C19" s="81" t="s">
        <v>99</v>
      </c>
      <c r="D19" s="3"/>
      <c r="E19" s="3"/>
      <c r="F19" s="9"/>
      <c r="G19" s="1"/>
    </row>
    <row r="20" spans="1:7" s="2" customFormat="1" ht="21.75" customHeight="1">
      <c r="A20" s="14"/>
      <c r="B20" s="88"/>
      <c r="C20" s="39" t="s">
        <v>143</v>
      </c>
      <c r="D20" s="15"/>
      <c r="E20" s="15"/>
      <c r="F20" s="20"/>
      <c r="G20" s="1"/>
    </row>
    <row r="21" spans="1:11" s="2" customFormat="1" ht="21.75" customHeight="1">
      <c r="A21" s="8" t="s">
        <v>144</v>
      </c>
      <c r="B21" s="102" t="s">
        <v>0</v>
      </c>
      <c r="C21" s="81" t="s">
        <v>145</v>
      </c>
      <c r="D21" s="3"/>
      <c r="E21" s="3"/>
      <c r="F21" s="9"/>
      <c r="G21" s="1"/>
      <c r="H21" s="3"/>
      <c r="I21" s="3"/>
      <c r="J21" s="3"/>
      <c r="K21" s="3"/>
    </row>
    <row r="22" spans="1:11" s="2" customFormat="1" ht="21.75" customHeight="1">
      <c r="A22" s="14"/>
      <c r="B22" s="103">
        <v>0</v>
      </c>
      <c r="C22" s="39" t="s">
        <v>103</v>
      </c>
      <c r="D22" s="15"/>
      <c r="E22" s="15"/>
      <c r="F22" s="20"/>
      <c r="G22" s="70"/>
      <c r="H22" s="26"/>
      <c r="I22" s="3"/>
      <c r="J22" s="3"/>
      <c r="K22" s="3"/>
    </row>
    <row r="23" spans="1:24" s="2" customFormat="1" ht="21.75" customHeight="1">
      <c r="A23" s="8" t="s">
        <v>146</v>
      </c>
      <c r="B23" s="83" t="s">
        <v>0</v>
      </c>
      <c r="C23" s="81" t="s">
        <v>147</v>
      </c>
      <c r="D23" s="3"/>
      <c r="E23" s="3"/>
      <c r="F23" s="9"/>
      <c r="G23"/>
      <c r="H23"/>
      <c r="I23"/>
      <c r="J23"/>
      <c r="K23"/>
      <c r="L23"/>
      <c r="M23"/>
      <c r="N23"/>
      <c r="O23"/>
      <c r="P23"/>
      <c r="Q23"/>
      <c r="R23"/>
      <c r="S23"/>
      <c r="T23"/>
      <c r="U23"/>
      <c r="V23"/>
      <c r="W23"/>
      <c r="X23"/>
    </row>
    <row r="24" spans="1:24" s="2" customFormat="1" ht="21.75" customHeight="1">
      <c r="A24" s="8"/>
      <c r="B24" s="83"/>
      <c r="C24" s="81" t="s">
        <v>148</v>
      </c>
      <c r="D24" s="3"/>
      <c r="E24" s="3"/>
      <c r="F24" s="9"/>
      <c r="G24"/>
      <c r="H24"/>
      <c r="I24"/>
      <c r="J24"/>
      <c r="K24"/>
      <c r="L24"/>
      <c r="M24"/>
      <c r="N24"/>
      <c r="O24"/>
      <c r="P24"/>
      <c r="Q24"/>
      <c r="R24"/>
      <c r="S24"/>
      <c r="T24"/>
      <c r="U24"/>
      <c r="V24"/>
      <c r="W24"/>
      <c r="X24"/>
    </row>
    <row r="25" spans="1:7" s="2" customFormat="1" ht="21.75" customHeight="1">
      <c r="A25" s="8"/>
      <c r="B25" s="83">
        <f>INT(SUM(B7:B22)*10/100)</f>
        <v>74423</v>
      </c>
      <c r="C25" s="81" t="s">
        <v>112</v>
      </c>
      <c r="D25" s="3"/>
      <c r="E25" s="3"/>
      <c r="F25" s="9"/>
      <c r="G25" s="1"/>
    </row>
    <row r="26" spans="1:7" s="2" customFormat="1" ht="21.75" customHeight="1">
      <c r="A26" s="14"/>
      <c r="B26" s="88"/>
      <c r="C26" s="39" t="s">
        <v>149</v>
      </c>
      <c r="D26" s="15"/>
      <c r="E26" s="15"/>
      <c r="F26" s="20"/>
      <c r="G26" s="1"/>
    </row>
    <row r="27" spans="1:7" s="2" customFormat="1" ht="21.75" customHeight="1">
      <c r="A27" s="8" t="s">
        <v>150</v>
      </c>
      <c r="B27" s="83" t="s">
        <v>0</v>
      </c>
      <c r="C27" s="81" t="s">
        <v>151</v>
      </c>
      <c r="D27" s="3"/>
      <c r="E27" s="3"/>
      <c r="F27" s="9"/>
      <c r="G27" s="1"/>
    </row>
    <row r="28" spans="1:7" s="2" customFormat="1" ht="21.75" customHeight="1">
      <c r="A28" s="14" t="s">
        <v>116</v>
      </c>
      <c r="B28" s="88">
        <f>INT(SUM(B7:B26)*30/100)</f>
        <v>245596</v>
      </c>
      <c r="C28" s="39" t="s">
        <v>152</v>
      </c>
      <c r="D28" s="15"/>
      <c r="E28" s="15"/>
      <c r="F28" s="20"/>
      <c r="G28" s="1"/>
    </row>
    <row r="29" spans="1:7" s="2" customFormat="1" ht="21.75" customHeight="1">
      <c r="A29" s="8" t="s">
        <v>153</v>
      </c>
      <c r="B29" s="83" t="s">
        <v>0</v>
      </c>
      <c r="C29" s="81" t="s">
        <v>1</v>
      </c>
      <c r="D29" s="3"/>
      <c r="E29" s="106">
        <f>E30-B30</f>
        <v>106425</v>
      </c>
      <c r="F29" s="37"/>
      <c r="G29" s="1"/>
    </row>
    <row r="30" spans="1:7" s="2" customFormat="1" ht="21.75" customHeight="1">
      <c r="A30" s="14"/>
      <c r="B30" s="88">
        <f>SUM(B7:B28)</f>
        <v>1064250</v>
      </c>
      <c r="C30" s="39" t="s">
        <v>2</v>
      </c>
      <c r="D30" s="16"/>
      <c r="E30" s="40">
        <f>INT(B30*1.1)</f>
        <v>1170675</v>
      </c>
      <c r="F30" s="41"/>
      <c r="G30" s="1"/>
    </row>
    <row r="31" spans="1:7" s="2" customFormat="1" ht="21.75" customHeight="1">
      <c r="A31" s="107"/>
      <c r="C31" s="107" t="s">
        <v>154</v>
      </c>
      <c r="G31" s="1"/>
    </row>
    <row r="32" spans="1:7" s="42" customFormat="1" ht="15" customHeight="1">
      <c r="A32" s="38"/>
      <c r="B32"/>
      <c r="C32"/>
      <c r="D32"/>
      <c r="E32"/>
      <c r="F32"/>
      <c r="G32" s="38"/>
    </row>
  </sheetData>
  <sheetProtection/>
  <mergeCells count="12">
    <mergeCell ref="C17:F17"/>
    <mergeCell ref="N18:O18"/>
    <mergeCell ref="V18:W18"/>
    <mergeCell ref="N13:O13"/>
    <mergeCell ref="V13:W13"/>
    <mergeCell ref="A1:F1"/>
    <mergeCell ref="H4:W4"/>
    <mergeCell ref="C6:F6"/>
    <mergeCell ref="N10:O10"/>
    <mergeCell ref="V10:W10"/>
    <mergeCell ref="N15:O15"/>
    <mergeCell ref="V15:W15"/>
  </mergeCells>
  <printOptions/>
  <pageMargins left="0.7874015748031497" right="0.1968503937007874" top="0.7874015748031497" bottom="0.3937007874015748" header="0.5118110236220472" footer="0.5118110236220472"/>
  <pageSetup horizontalDpi="300" verticalDpi="300" orientation="landscape" paperSize="9" scale="60" r:id="rId2"/>
  <headerFooter alignWithMargins="0">
    <oddHeader>&amp;R別紙基準１
(H25.1.1-)</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B5" sqref="B5"/>
    </sheetView>
  </sheetViews>
  <sheetFormatPr defaultColWidth="10.375" defaultRowHeight="12.75"/>
  <cols>
    <col min="1" max="1" width="12.125" style="67" customWidth="1"/>
    <col min="2" max="10" width="12.125" style="65" customWidth="1"/>
    <col min="11" max="16384" width="10.375" style="65" customWidth="1"/>
  </cols>
  <sheetData>
    <row r="1" spans="1:10" s="44" customFormat="1" ht="21" customHeight="1">
      <c r="A1" s="45"/>
      <c r="B1" s="152" t="s">
        <v>13</v>
      </c>
      <c r="C1" s="153"/>
      <c r="D1" s="46"/>
      <c r="E1" s="46"/>
      <c r="F1" s="47"/>
      <c r="G1" s="154" t="s">
        <v>14</v>
      </c>
      <c r="H1" s="154"/>
      <c r="I1" s="47"/>
      <c r="J1" s="48"/>
    </row>
    <row r="2" spans="1:10" s="43" customFormat="1" ht="21" customHeight="1">
      <c r="A2" s="49" t="s">
        <v>15</v>
      </c>
      <c r="B2" s="50" t="s">
        <v>16</v>
      </c>
      <c r="C2" s="50" t="s">
        <v>17</v>
      </c>
      <c r="D2" s="68" t="s">
        <v>40</v>
      </c>
      <c r="E2" s="68" t="s">
        <v>41</v>
      </c>
      <c r="F2" s="51" t="s">
        <v>18</v>
      </c>
      <c r="G2" s="50" t="s">
        <v>19</v>
      </c>
      <c r="H2" s="50" t="s">
        <v>20</v>
      </c>
      <c r="I2" s="52" t="s">
        <v>21</v>
      </c>
      <c r="J2" s="53" t="s">
        <v>22</v>
      </c>
    </row>
    <row r="3" spans="1:10" s="44" customFormat="1" ht="21" customHeight="1">
      <c r="A3" s="49" t="s">
        <v>23</v>
      </c>
      <c r="B3" s="54">
        <v>28900</v>
      </c>
      <c r="C3" s="54">
        <v>360</v>
      </c>
      <c r="D3" s="54">
        <v>10000</v>
      </c>
      <c r="E3" s="54">
        <v>2000</v>
      </c>
      <c r="F3" s="55">
        <v>29260</v>
      </c>
      <c r="G3" s="55">
        <v>41260</v>
      </c>
      <c r="H3" s="55">
        <v>53260</v>
      </c>
      <c r="I3" s="55">
        <v>65260</v>
      </c>
      <c r="J3" s="56"/>
    </row>
    <row r="4" spans="1:10" s="44" customFormat="1" ht="21" customHeight="1">
      <c r="A4" s="57" t="s">
        <v>24</v>
      </c>
      <c r="B4" s="55">
        <v>28240</v>
      </c>
      <c r="C4" s="55">
        <v>360</v>
      </c>
      <c r="D4" s="55">
        <v>10000</v>
      </c>
      <c r="E4" s="55">
        <v>2000</v>
      </c>
      <c r="F4" s="55">
        <v>28600</v>
      </c>
      <c r="G4" s="55">
        <v>40600</v>
      </c>
      <c r="H4" s="55">
        <v>52600</v>
      </c>
      <c r="I4" s="55">
        <v>64600</v>
      </c>
      <c r="J4" s="58"/>
    </row>
    <row r="5" spans="1:10" s="44" customFormat="1" ht="21" customHeight="1">
      <c r="A5" s="57" t="s">
        <v>25</v>
      </c>
      <c r="B5" s="55">
        <v>13120</v>
      </c>
      <c r="C5" s="55">
        <v>360</v>
      </c>
      <c r="D5" s="55">
        <v>10000</v>
      </c>
      <c r="E5" s="55">
        <v>2000</v>
      </c>
      <c r="F5" s="55">
        <v>13480</v>
      </c>
      <c r="G5" s="55">
        <v>25480</v>
      </c>
      <c r="H5" s="55">
        <v>37480</v>
      </c>
      <c r="I5" s="55">
        <v>49480</v>
      </c>
      <c r="J5" s="58"/>
    </row>
    <row r="6" spans="1:10" s="44" customFormat="1" ht="21" customHeight="1">
      <c r="A6" s="57" t="s">
        <v>26</v>
      </c>
      <c r="B6" s="55">
        <v>1120</v>
      </c>
      <c r="C6" s="55">
        <v>480</v>
      </c>
      <c r="D6" s="59" t="s">
        <v>27</v>
      </c>
      <c r="E6" s="59" t="s">
        <v>27</v>
      </c>
      <c r="F6" s="55">
        <v>1600</v>
      </c>
      <c r="G6" s="59" t="s">
        <v>27</v>
      </c>
      <c r="H6" s="59" t="s">
        <v>27</v>
      </c>
      <c r="I6" s="59" t="s">
        <v>27</v>
      </c>
      <c r="J6" s="58"/>
    </row>
    <row r="7" spans="1:10" s="44" customFormat="1" ht="21" customHeight="1">
      <c r="A7" s="57" t="s">
        <v>28</v>
      </c>
      <c r="B7" s="55">
        <v>75400</v>
      </c>
      <c r="C7" s="55">
        <v>3460</v>
      </c>
      <c r="D7" s="55">
        <v>10000</v>
      </c>
      <c r="E7" s="55">
        <v>2000</v>
      </c>
      <c r="F7" s="55">
        <v>78860</v>
      </c>
      <c r="G7" s="55">
        <v>90860</v>
      </c>
      <c r="H7" s="55">
        <v>102860</v>
      </c>
      <c r="I7" s="55">
        <v>114860</v>
      </c>
      <c r="J7" s="58" t="s">
        <v>29</v>
      </c>
    </row>
    <row r="8" spans="1:10" s="44" customFormat="1" ht="21" customHeight="1">
      <c r="A8" s="57" t="s">
        <v>30</v>
      </c>
      <c r="B8" s="55">
        <v>42900</v>
      </c>
      <c r="C8" s="55">
        <v>360</v>
      </c>
      <c r="D8" s="55">
        <v>10000</v>
      </c>
      <c r="E8" s="55">
        <v>2000</v>
      </c>
      <c r="F8" s="55">
        <v>43260</v>
      </c>
      <c r="G8" s="55">
        <v>55260</v>
      </c>
      <c r="H8" s="55">
        <v>67260</v>
      </c>
      <c r="I8" s="55">
        <v>79260</v>
      </c>
      <c r="J8" s="58"/>
    </row>
    <row r="9" spans="1:10" s="44" customFormat="1" ht="21" customHeight="1">
      <c r="A9" s="57" t="s">
        <v>31</v>
      </c>
      <c r="B9" s="55">
        <v>15300</v>
      </c>
      <c r="C9" s="55">
        <v>360</v>
      </c>
      <c r="D9" s="55">
        <v>10000</v>
      </c>
      <c r="E9" s="55">
        <v>2000</v>
      </c>
      <c r="F9" s="55">
        <v>15660</v>
      </c>
      <c r="G9" s="55">
        <v>27660</v>
      </c>
      <c r="H9" s="55">
        <v>39660</v>
      </c>
      <c r="I9" s="55">
        <v>51660</v>
      </c>
      <c r="J9" s="58"/>
    </row>
    <row r="10" spans="1:10" s="44" customFormat="1" ht="21" customHeight="1">
      <c r="A10" s="57" t="s">
        <v>32</v>
      </c>
      <c r="B10" s="55">
        <v>820</v>
      </c>
      <c r="C10" s="55">
        <v>480</v>
      </c>
      <c r="D10" s="59" t="s">
        <v>27</v>
      </c>
      <c r="E10" s="59" t="s">
        <v>27</v>
      </c>
      <c r="F10" s="55">
        <v>1300</v>
      </c>
      <c r="G10" s="59" t="s">
        <v>27</v>
      </c>
      <c r="H10" s="59" t="s">
        <v>27</v>
      </c>
      <c r="I10" s="59" t="s">
        <v>27</v>
      </c>
      <c r="J10" s="58"/>
    </row>
    <row r="11" spans="1:10" s="44" customFormat="1" ht="21" customHeight="1">
      <c r="A11" s="57" t="s">
        <v>33</v>
      </c>
      <c r="B11" s="55">
        <v>12460</v>
      </c>
      <c r="C11" s="55">
        <v>480</v>
      </c>
      <c r="D11" s="55">
        <v>10000</v>
      </c>
      <c r="E11" s="55">
        <v>2000</v>
      </c>
      <c r="F11" s="55">
        <v>12940</v>
      </c>
      <c r="G11" s="55">
        <v>24940</v>
      </c>
      <c r="H11" s="55">
        <v>36940</v>
      </c>
      <c r="I11" s="55">
        <v>48940</v>
      </c>
      <c r="J11" s="58"/>
    </row>
    <row r="12" spans="1:10" s="44" customFormat="1" ht="21" customHeight="1">
      <c r="A12" s="57" t="s">
        <v>34</v>
      </c>
      <c r="B12" s="55">
        <v>20880</v>
      </c>
      <c r="C12" s="55">
        <v>360</v>
      </c>
      <c r="D12" s="55">
        <v>10000</v>
      </c>
      <c r="E12" s="55">
        <v>2000</v>
      </c>
      <c r="F12" s="55">
        <v>21240</v>
      </c>
      <c r="G12" s="55">
        <v>33240</v>
      </c>
      <c r="H12" s="55">
        <v>45240</v>
      </c>
      <c r="I12" s="55">
        <v>57240</v>
      </c>
      <c r="J12" s="58"/>
    </row>
    <row r="13" spans="1:10" s="44" customFormat="1" ht="21" customHeight="1">
      <c r="A13" s="57" t="s">
        <v>35</v>
      </c>
      <c r="B13" s="55">
        <v>22800</v>
      </c>
      <c r="C13" s="55">
        <v>360</v>
      </c>
      <c r="D13" s="55">
        <v>10000</v>
      </c>
      <c r="E13" s="55">
        <v>2000</v>
      </c>
      <c r="F13" s="55">
        <v>23160</v>
      </c>
      <c r="G13" s="55">
        <v>35160</v>
      </c>
      <c r="H13" s="55">
        <v>47160</v>
      </c>
      <c r="I13" s="55">
        <v>59160</v>
      </c>
      <c r="J13" s="58"/>
    </row>
    <row r="14" spans="1:10" s="44" customFormat="1" ht="21" customHeight="1">
      <c r="A14" s="69" t="s">
        <v>42</v>
      </c>
      <c r="B14" s="55">
        <v>28900</v>
      </c>
      <c r="C14" s="55">
        <v>360</v>
      </c>
      <c r="D14" s="55">
        <v>10000</v>
      </c>
      <c r="E14" s="55">
        <v>2000</v>
      </c>
      <c r="F14" s="55">
        <v>29260</v>
      </c>
      <c r="G14" s="55">
        <v>41260</v>
      </c>
      <c r="H14" s="55">
        <v>53260</v>
      </c>
      <c r="I14" s="55">
        <v>65260</v>
      </c>
      <c r="J14" s="58"/>
    </row>
    <row r="15" spans="1:10" s="44" customFormat="1" ht="21" customHeight="1">
      <c r="A15" s="69" t="s">
        <v>43</v>
      </c>
      <c r="B15" s="55">
        <v>28680</v>
      </c>
      <c r="C15" s="55">
        <v>360</v>
      </c>
      <c r="D15" s="55">
        <v>10000</v>
      </c>
      <c r="E15" s="55">
        <v>2000</v>
      </c>
      <c r="F15" s="55">
        <v>29040</v>
      </c>
      <c r="G15" s="55">
        <v>41040</v>
      </c>
      <c r="H15" s="55">
        <v>53040</v>
      </c>
      <c r="I15" s="55">
        <v>65040</v>
      </c>
      <c r="J15" s="58"/>
    </row>
    <row r="16" spans="1:10" s="44" customFormat="1" ht="21" customHeight="1">
      <c r="A16" s="57" t="s">
        <v>36</v>
      </c>
      <c r="B16" s="55">
        <v>35000</v>
      </c>
      <c r="C16" s="55">
        <v>360</v>
      </c>
      <c r="D16" s="55">
        <v>10000</v>
      </c>
      <c r="E16" s="55">
        <v>2000</v>
      </c>
      <c r="F16" s="55">
        <v>35360</v>
      </c>
      <c r="G16" s="55">
        <v>47360</v>
      </c>
      <c r="H16" s="55">
        <v>59360</v>
      </c>
      <c r="I16" s="55">
        <v>71360</v>
      </c>
      <c r="J16" s="58"/>
    </row>
    <row r="17" spans="1:10" s="44" customFormat="1" ht="21" customHeight="1">
      <c r="A17" s="57" t="s">
        <v>37</v>
      </c>
      <c r="B17" s="55">
        <v>34940</v>
      </c>
      <c r="C17" s="55">
        <v>360</v>
      </c>
      <c r="D17" s="55">
        <v>10000</v>
      </c>
      <c r="E17" s="55">
        <v>2000</v>
      </c>
      <c r="F17" s="55">
        <v>35300</v>
      </c>
      <c r="G17" s="55">
        <v>47300</v>
      </c>
      <c r="H17" s="55">
        <v>59300</v>
      </c>
      <c r="I17" s="55">
        <v>71300</v>
      </c>
      <c r="J17" s="58"/>
    </row>
    <row r="18" spans="1:10" s="44" customFormat="1" ht="21" customHeight="1" thickBot="1">
      <c r="A18" s="60" t="s">
        <v>38</v>
      </c>
      <c r="B18" s="61">
        <v>64200</v>
      </c>
      <c r="C18" s="61">
        <v>1320</v>
      </c>
      <c r="D18" s="61">
        <v>10000</v>
      </c>
      <c r="E18" s="61">
        <v>2000</v>
      </c>
      <c r="F18" s="61">
        <v>65520</v>
      </c>
      <c r="G18" s="61">
        <v>77520</v>
      </c>
      <c r="H18" s="61">
        <v>89520</v>
      </c>
      <c r="I18" s="61">
        <v>101520</v>
      </c>
      <c r="J18" s="62" t="s">
        <v>29</v>
      </c>
    </row>
    <row r="19" spans="1:2" ht="21" customHeight="1">
      <c r="A19" s="63"/>
      <c r="B19" s="64"/>
    </row>
    <row r="20" spans="1:2" ht="12.75">
      <c r="A20" s="64" t="s">
        <v>155</v>
      </c>
      <c r="B20" s="66">
        <v>29040</v>
      </c>
    </row>
    <row r="21" spans="1:2" ht="12.75">
      <c r="A21" s="64" t="s">
        <v>156</v>
      </c>
      <c r="B21" s="66">
        <v>41040</v>
      </c>
    </row>
    <row r="22" spans="1:2" ht="12.75">
      <c r="A22" s="64" t="s">
        <v>157</v>
      </c>
      <c r="B22" s="66">
        <v>53040</v>
      </c>
    </row>
    <row r="23" spans="1:2" ht="12.75">
      <c r="A23" s="64" t="s">
        <v>158</v>
      </c>
      <c r="B23" s="66">
        <v>65040</v>
      </c>
    </row>
    <row r="24" spans="1:2" ht="12.75">
      <c r="A24" s="64" t="s">
        <v>159</v>
      </c>
      <c r="B24" s="66">
        <v>21240</v>
      </c>
    </row>
    <row r="25" spans="1:2" ht="12.75">
      <c r="A25" s="64" t="s">
        <v>160</v>
      </c>
      <c r="B25" s="66">
        <v>33240</v>
      </c>
    </row>
    <row r="26" spans="1:2" ht="12.75">
      <c r="A26" s="64" t="s">
        <v>161</v>
      </c>
      <c r="B26" s="66">
        <v>45240</v>
      </c>
    </row>
    <row r="27" spans="1:2" ht="12.75">
      <c r="A27" s="64" t="s">
        <v>162</v>
      </c>
      <c r="B27" s="66">
        <v>57240</v>
      </c>
    </row>
    <row r="28" spans="1:2" ht="12.75">
      <c r="A28" s="64" t="s">
        <v>163</v>
      </c>
      <c r="B28" s="66">
        <v>15660</v>
      </c>
    </row>
    <row r="29" spans="1:2" ht="12.75">
      <c r="A29" s="64" t="s">
        <v>164</v>
      </c>
      <c r="B29" s="66">
        <v>27660</v>
      </c>
    </row>
    <row r="30" spans="1:2" ht="12.75">
      <c r="A30" s="64" t="s">
        <v>165</v>
      </c>
      <c r="B30" s="66">
        <v>39660</v>
      </c>
    </row>
    <row r="31" spans="1:2" ht="12.75">
      <c r="A31" s="64" t="s">
        <v>166</v>
      </c>
      <c r="B31" s="66">
        <v>51660</v>
      </c>
    </row>
    <row r="32" spans="1:2" ht="12.75">
      <c r="A32" s="64" t="s">
        <v>167</v>
      </c>
      <c r="B32" s="66">
        <v>29260</v>
      </c>
    </row>
    <row r="33" spans="1:2" ht="12.75">
      <c r="A33" s="64" t="s">
        <v>168</v>
      </c>
      <c r="B33" s="66">
        <v>41260</v>
      </c>
    </row>
    <row r="34" spans="1:2" ht="12.75">
      <c r="A34" s="64" t="s">
        <v>169</v>
      </c>
      <c r="B34" s="66">
        <v>53260</v>
      </c>
    </row>
    <row r="35" spans="1:2" ht="12.75">
      <c r="A35" s="64" t="s">
        <v>170</v>
      </c>
      <c r="B35" s="66">
        <v>65260</v>
      </c>
    </row>
    <row r="36" spans="1:2" ht="12.75">
      <c r="A36" s="64" t="s">
        <v>171</v>
      </c>
      <c r="B36" s="66">
        <v>1300</v>
      </c>
    </row>
    <row r="37" spans="1:2" ht="12.75">
      <c r="A37" s="64" t="s">
        <v>172</v>
      </c>
      <c r="B37" s="66">
        <v>35300</v>
      </c>
    </row>
    <row r="38" spans="1:2" ht="12.75">
      <c r="A38" s="64" t="s">
        <v>173</v>
      </c>
      <c r="B38" s="66">
        <v>47300</v>
      </c>
    </row>
    <row r="39" spans="1:2" ht="12.75">
      <c r="A39" s="64" t="s">
        <v>174</v>
      </c>
      <c r="B39" s="66">
        <v>59300</v>
      </c>
    </row>
    <row r="40" spans="1:2" ht="12.75">
      <c r="A40" s="64" t="s">
        <v>175</v>
      </c>
      <c r="B40" s="66">
        <v>71300</v>
      </c>
    </row>
    <row r="41" spans="1:2" ht="12.75">
      <c r="A41" s="64" t="s">
        <v>176</v>
      </c>
      <c r="B41" s="66">
        <v>1600</v>
      </c>
    </row>
    <row r="42" spans="1:2" ht="12.75">
      <c r="A42" s="64" t="s">
        <v>177</v>
      </c>
      <c r="B42" s="66">
        <v>23160</v>
      </c>
    </row>
    <row r="43" spans="1:2" ht="12.75">
      <c r="A43" s="64" t="s">
        <v>178</v>
      </c>
      <c r="B43" s="66">
        <v>35160</v>
      </c>
    </row>
    <row r="44" spans="1:2" ht="12.75">
      <c r="A44" s="64" t="s">
        <v>179</v>
      </c>
      <c r="B44" s="66">
        <v>47160</v>
      </c>
    </row>
    <row r="45" spans="1:2" ht="12.75">
      <c r="A45" s="64" t="s">
        <v>180</v>
      </c>
      <c r="B45" s="66">
        <v>59160</v>
      </c>
    </row>
    <row r="46" spans="1:2" ht="12.75">
      <c r="A46" s="64" t="s">
        <v>181</v>
      </c>
      <c r="B46" s="66">
        <v>35360</v>
      </c>
    </row>
    <row r="47" spans="1:2" ht="12.75">
      <c r="A47" s="64" t="s">
        <v>182</v>
      </c>
      <c r="B47" s="66">
        <v>47360</v>
      </c>
    </row>
    <row r="48" spans="1:2" ht="12.75">
      <c r="A48" s="64" t="s">
        <v>183</v>
      </c>
      <c r="B48" s="66">
        <v>59360</v>
      </c>
    </row>
    <row r="49" spans="1:2" ht="12.75">
      <c r="A49" s="64" t="s">
        <v>184</v>
      </c>
      <c r="B49" s="66">
        <v>71360</v>
      </c>
    </row>
    <row r="50" spans="1:2" ht="12.75">
      <c r="A50" s="64" t="s">
        <v>185</v>
      </c>
      <c r="B50" s="66">
        <v>13480</v>
      </c>
    </row>
    <row r="51" spans="1:2" ht="12.75">
      <c r="A51" s="64" t="s">
        <v>186</v>
      </c>
      <c r="B51" s="66">
        <v>25480</v>
      </c>
    </row>
    <row r="52" spans="1:2" ht="12.75">
      <c r="A52" s="64" t="s">
        <v>187</v>
      </c>
      <c r="B52" s="66">
        <v>37480</v>
      </c>
    </row>
    <row r="53" spans="1:2" ht="12.75">
      <c r="A53" s="64" t="s">
        <v>188</v>
      </c>
      <c r="B53" s="66">
        <v>49480</v>
      </c>
    </row>
    <row r="54" spans="1:2" ht="12.75">
      <c r="A54" s="64" t="s">
        <v>189</v>
      </c>
      <c r="B54" s="66">
        <v>65520</v>
      </c>
    </row>
    <row r="55" spans="1:2" ht="12.75">
      <c r="A55" s="64" t="s">
        <v>190</v>
      </c>
      <c r="B55" s="66">
        <v>77520</v>
      </c>
    </row>
    <row r="56" spans="1:2" ht="12.75">
      <c r="A56" s="64" t="s">
        <v>191</v>
      </c>
      <c r="B56" s="66">
        <v>89520</v>
      </c>
    </row>
    <row r="57" spans="1:2" ht="12.75">
      <c r="A57" s="64" t="s">
        <v>192</v>
      </c>
      <c r="B57" s="66">
        <v>101520</v>
      </c>
    </row>
    <row r="58" spans="1:2" ht="12.75">
      <c r="A58" s="64" t="s">
        <v>193</v>
      </c>
      <c r="B58" s="66">
        <v>12940</v>
      </c>
    </row>
    <row r="59" spans="1:2" ht="12.75">
      <c r="A59" s="64" t="s">
        <v>194</v>
      </c>
      <c r="B59" s="66">
        <v>24940</v>
      </c>
    </row>
    <row r="60" spans="1:2" ht="12.75">
      <c r="A60" s="64" t="s">
        <v>195</v>
      </c>
      <c r="B60" s="66">
        <v>36940</v>
      </c>
    </row>
    <row r="61" spans="1:2" ht="12.75">
      <c r="A61" s="64" t="s">
        <v>196</v>
      </c>
      <c r="B61" s="66">
        <v>48940</v>
      </c>
    </row>
    <row r="62" spans="1:2" ht="12.75">
      <c r="A62" s="64" t="s">
        <v>197</v>
      </c>
      <c r="B62" s="66">
        <v>78860</v>
      </c>
    </row>
    <row r="63" spans="1:2" ht="12.75">
      <c r="A63" s="64" t="s">
        <v>198</v>
      </c>
      <c r="B63" s="66">
        <v>90860</v>
      </c>
    </row>
    <row r="64" spans="1:2" ht="12.75">
      <c r="A64" s="64" t="s">
        <v>199</v>
      </c>
      <c r="B64" s="66">
        <v>102860</v>
      </c>
    </row>
    <row r="65" spans="1:2" ht="12.75">
      <c r="A65" s="64" t="s">
        <v>200</v>
      </c>
      <c r="B65" s="66">
        <v>114860</v>
      </c>
    </row>
    <row r="66" spans="1:2" ht="12.75">
      <c r="A66" s="64" t="s">
        <v>201</v>
      </c>
      <c r="B66" s="66">
        <v>43260</v>
      </c>
    </row>
    <row r="67" spans="1:2" ht="12.75">
      <c r="A67" s="64" t="s">
        <v>202</v>
      </c>
      <c r="B67" s="66">
        <v>55260</v>
      </c>
    </row>
    <row r="68" spans="1:2" ht="12.75">
      <c r="A68" s="64" t="s">
        <v>203</v>
      </c>
      <c r="B68" s="66">
        <v>67260</v>
      </c>
    </row>
    <row r="69" spans="1:2" ht="12.75">
      <c r="A69" s="64" t="s">
        <v>204</v>
      </c>
      <c r="B69" s="66">
        <v>79260</v>
      </c>
    </row>
    <row r="70" spans="1:2" ht="12.75">
      <c r="A70" s="64" t="s">
        <v>205</v>
      </c>
      <c r="B70" s="66">
        <v>29260</v>
      </c>
    </row>
    <row r="71" spans="1:2" ht="12.75">
      <c r="A71" s="64" t="s">
        <v>206</v>
      </c>
      <c r="B71" s="66">
        <v>41260</v>
      </c>
    </row>
    <row r="72" spans="1:2" ht="12.75">
      <c r="A72" s="64" t="s">
        <v>207</v>
      </c>
      <c r="B72" s="66">
        <v>53260</v>
      </c>
    </row>
    <row r="73" spans="1:2" ht="12.75">
      <c r="A73" s="64" t="s">
        <v>208</v>
      </c>
      <c r="B73" s="66">
        <v>65260</v>
      </c>
    </row>
    <row r="74" spans="1:2" ht="12.75">
      <c r="A74" s="64" t="s">
        <v>209</v>
      </c>
      <c r="B74" s="66">
        <v>28600</v>
      </c>
    </row>
    <row r="75" spans="1:2" ht="12.75">
      <c r="A75" s="64" t="s">
        <v>210</v>
      </c>
      <c r="B75" s="66">
        <v>40600</v>
      </c>
    </row>
    <row r="76" spans="1:2" ht="12.75">
      <c r="A76" s="64" t="s">
        <v>211</v>
      </c>
      <c r="B76" s="66">
        <v>52600</v>
      </c>
    </row>
    <row r="77" spans="1:2" ht="12.75">
      <c r="A77" s="64" t="s">
        <v>212</v>
      </c>
      <c r="B77" s="66">
        <v>64600</v>
      </c>
    </row>
  </sheetData>
  <sheetProtection/>
  <mergeCells count="2">
    <mergeCell ref="B1:C1"/>
    <mergeCell ref="G1:H1"/>
  </mergeCells>
  <printOptions horizontalCentered="1" verticalCentered="1"/>
  <pageMargins left="0.7874015748031497" right="0.3937007874015748" top="0.31496062992125984" bottom="0.2362204724409449" header="0.1968503937007874" footer="0.1968503937007874"/>
  <pageSetup fitToHeight="1" fitToWidth="1" horizontalDpi="300" verticalDpi="300" orientation="landscape" paperSize="9" r:id="rId1"/>
  <headerFooter alignWithMargins="0">
    <oddHeader>&amp;C&amp;16行き先・旅程別旅費所要概算額&amp;R&amp;8別紙　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matsubara</dc:creator>
  <cp:keywords/>
  <dc:description/>
  <cp:lastModifiedBy>chiken03</cp:lastModifiedBy>
  <cp:lastPrinted>2014-07-07T04:21:25Z</cp:lastPrinted>
  <dcterms:created xsi:type="dcterms:W3CDTF">2001-02-26T04:39:22Z</dcterms:created>
  <dcterms:modified xsi:type="dcterms:W3CDTF">2020-05-21T03:25:19Z</dcterms:modified>
  <cp:category/>
  <cp:version/>
  <cp:contentType/>
  <cp:contentStatus/>
</cp:coreProperties>
</file>